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2.xml" ContentType="application/vnd.openxmlformats-officedocument.drawing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drawings/drawing3.xml" ContentType="application/vnd.openxmlformats-officedocument.drawing+xml"/>
  <Override PartName="/xl/worksheets/sheet14.xml" ContentType="application/vnd.openxmlformats-officedocument.spreadsheetml.worksheet+xml"/>
  <Override PartName="/xl/drawings/drawing4.xml" ContentType="application/vnd.openxmlformats-officedocument.drawing+xml"/>
  <Override PartName="/xl/worksheets/sheet15.xml" ContentType="application/vnd.openxmlformats-officedocument.spreadsheetml.worksheet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ad Me" sheetId="1" state="visible" r:id="rId1"/>
    <sheet xmlns:r="http://schemas.openxmlformats.org/officeDocument/2006/relationships" name="Assumptions" sheetId="2" state="visible" r:id="rId2"/>
    <sheet xmlns:r="http://schemas.openxmlformats.org/officeDocument/2006/relationships" name="Funding Scale" sheetId="3" state="visible" r:id="rId3"/>
    <sheet xmlns:r="http://schemas.openxmlformats.org/officeDocument/2006/relationships" name="Savings Modules" sheetId="4" state="visible" r:id="rId4"/>
    <sheet xmlns:r="http://schemas.openxmlformats.org/officeDocument/2006/relationships" name="40-Year Model" sheetId="5" state="visible" r:id="rId5"/>
    <sheet xmlns:r="http://schemas.openxmlformats.org/officeDocument/2006/relationships" name="Dashboard" sheetId="6" state="visible" r:id="rId6"/>
    <sheet xmlns:r="http://schemas.openxmlformats.org/officeDocument/2006/relationships" name="Sources" sheetId="7" state="visible" r:id="rId7"/>
    <sheet xmlns:r="http://schemas.openxmlformats.org/officeDocument/2006/relationships" name="Evidence Inputs" sheetId="8" state="visible" r:id="rId8"/>
    <sheet xmlns:r="http://schemas.openxmlformats.org/officeDocument/2006/relationships" name="Scenario Inputs" sheetId="9" state="visible" r:id="rId9"/>
    <sheet xmlns:r="http://schemas.openxmlformats.org/officeDocument/2006/relationships" name="Expanded Model" sheetId="10" state="visible" r:id="rId10"/>
    <sheet xmlns:r="http://schemas.openxmlformats.org/officeDocument/2006/relationships" name="Policy Dashboard" sheetId="11" state="visible" r:id="rId11"/>
    <sheet xmlns:r="http://schemas.openxmlformats.org/officeDocument/2006/relationships" name="Payback Extension" sheetId="12" state="visible" r:id="rId12"/>
    <sheet xmlns:r="http://schemas.openxmlformats.org/officeDocument/2006/relationships" name="Household Wealth" sheetId="13" state="visible" r:id="rId13"/>
    <sheet xmlns:r="http://schemas.openxmlformats.org/officeDocument/2006/relationships" name="Funding Stack" sheetId="14" state="visible" r:id="rId14"/>
    <sheet xmlns:r="http://schemas.openxmlformats.org/officeDocument/2006/relationships" name="Web Charts" sheetId="15" state="visible" r:id="rId15"/>
  </sheets>
  <definedNames/>
</workbook>
</file>

<file path=xl/styles.xml><?xml version="1.0" encoding="utf-8"?>
<styleSheet xmlns="http://schemas.openxmlformats.org/spreadsheetml/2006/main">
  <numFmts count="8">
    <numFmt numFmtId="164" formatCode="0.0%"/>
    <numFmt numFmtId="165" formatCode="$#,##0;[Red]($#,##0);-"/>
    <numFmt numFmtId="166" formatCode="$#,##0"/>
    <numFmt numFmtId="167" formatCode="0.0x"/>
    <numFmt numFmtId="168" formatCode="$#,##0.00"/>
    <numFmt numFmtId="169" formatCode="$0.0,,&quot;M&quot;;[Red]($0.0,,&quot;M&quot;);-"/>
    <numFmt numFmtId="170" formatCode="0.0000%"/>
    <numFmt numFmtId="171" formatCode="$0.0,,,&quot;B&quot;;[Red]($0.0,,,&quot;B&quot;);-"/>
  </numFmts>
  <fonts count="13">
    <font>
      <name val="Carlito"/>
      <sz val="11"/>
    </font>
    <font>
      <name val="Carlito"/>
      <b val="1"/>
      <color rgb="FFFFFFFF"/>
      <sz val="14"/>
    </font>
    <font>
      <name val="Carlito"/>
      <b val="1"/>
      <color rgb="FFFFFFFF"/>
      <sz val="11"/>
    </font>
    <font>
      <name val="Carlito"/>
      <b val="1"/>
      <sz val="11"/>
    </font>
    <font>
      <name val="Carlito"/>
      <color rgb="FF0000FF"/>
      <sz val="11"/>
    </font>
    <font>
      <name val="Carlito"/>
      <b val="1"/>
      <color rgb="FF17365D"/>
      <sz val="11"/>
    </font>
    <font>
      <name val="Carlito"/>
      <b val="1"/>
      <color rgb="FF7F6000"/>
      <sz val="11"/>
    </font>
    <font>
      <name val="Carlito"/>
      <color rgb="FF000000"/>
      <sz val="11"/>
    </font>
    <font>
      <name val="Carlito"/>
      <b val="1"/>
      <color rgb="FF0000FF"/>
      <sz val="11"/>
    </font>
    <font>
      <name val="Carlito"/>
      <color rgb="FF008000"/>
      <sz val="11"/>
    </font>
    <font>
      <name val="Carlito"/>
      <b val="1"/>
      <color rgb="FF008000"/>
      <sz val="11"/>
    </font>
    <font>
      <name val="Carlito"/>
      <b val="1"/>
      <color rgb="FFFFFFFF"/>
      <sz val="15"/>
    </font>
    <font>
      <name val="Carlito"/>
      <b val="1"/>
      <color rgb="FF000000"/>
      <sz val="11"/>
    </font>
  </fonts>
  <fills count="35">
    <fill>
      <patternFill/>
    </fill>
    <fill>
      <patternFill patternType="gray125"/>
    </fill>
    <fill>
      <patternFill patternType="solid">
        <fgColor rgb="FF17365D"/>
      </patternFill>
    </fill>
    <fill>
      <patternFill patternType="solid">
        <fgColor rgb="FFF4CCCC"/>
      </patternFill>
    </fill>
    <fill>
      <patternFill patternType="solid">
        <fgColor rgb="FFFFF2CC"/>
      </patternFill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17365D"/>
      </patternFill>
    </fill>
    <fill>
      <patternFill patternType="solid">
        <fgColor rgb="FFFFF2CC"/>
      </patternFill>
    </fill>
    <fill>
      <patternFill patternType="solid">
        <fgColor rgb="FF2F5597"/>
      </patternFill>
    </fill>
    <fill>
      <patternFill patternType="solid">
        <fgColor rgb="FFD9EAF7"/>
      </patternFill>
    </fill>
    <fill>
      <patternFill patternType="solid">
        <fgColor rgb="FF17365D"/>
      </patternFill>
    </fill>
    <fill>
      <patternFill patternType="solid">
        <fgColor rgb="FFFFF2CC"/>
      </patternFill>
    </fill>
    <fill>
      <patternFill patternType="solid">
        <fgColor rgb="FF2F5597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2F5597"/>
      </patternFill>
    </fill>
    <fill>
      <patternFill patternType="solid">
        <fgColor rgb="FFD9EAF7"/>
      </patternFill>
    </fill>
    <fill>
      <patternFill patternType="solid">
        <fgColor rgb="FF548235"/>
      </patternFill>
    </fill>
    <fill>
      <patternFill patternType="solid">
        <fgColor rgb="FF17365D"/>
      </patternFill>
    </fill>
    <fill>
      <patternFill patternType="solid">
        <fgColor rgb="FFFFF2CC"/>
      </patternFill>
    </fill>
    <fill>
      <patternFill patternType="solid">
        <fgColor rgb="FF2F5597"/>
      </patternFill>
    </fill>
    <fill>
      <patternFill patternType="solid">
        <fgColor rgb="FFD9EAF7"/>
      </patternFill>
    </fill>
    <fill>
      <patternFill patternType="solid">
        <fgColor rgb="FF17365D"/>
      </patternFill>
    </fill>
    <fill>
      <patternFill patternType="solid">
        <fgColor rgb="FFFFF2CC"/>
      </patternFill>
    </fill>
    <fill>
      <patternFill patternType="solid">
        <fgColor rgb="FF2F5597"/>
      </patternFill>
    </fill>
    <fill>
      <patternFill patternType="solid">
        <fgColor rgb="FF548235"/>
      </patternFill>
    </fill>
    <fill>
      <patternFill patternType="solid">
        <fgColor rgb="FF7F6000"/>
      </patternFill>
    </fill>
    <fill>
      <patternFill patternType="solid">
        <fgColor rgb="FF17365D"/>
      </patternFill>
    </fill>
    <fill>
      <patternFill patternType="solid">
        <fgColor rgb="FF2F5597"/>
      </patternFill>
    </fill>
    <fill>
      <patternFill patternType="solid">
        <fgColor rgb="FFD9EAF7"/>
      </patternFill>
    </fill>
  </fills>
  <borders count="2">
    <border/>
    <border/>
  </borders>
  <cellStyleXfs count="1">
    <xf numFmtId="0" fontId="0" fillId="0" borderId="1"/>
  </cellStyleXfs>
  <cellXfs count="391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center"/>
    </xf>
    <xf numFmtId="0" fontId="2" fillId="2" borderId="0" pivotButton="0" quotePrefix="0" xfId="0"/>
    <xf numFmtId="0" fontId="2" fillId="2" borderId="1" pivotButton="0" quotePrefix="0" xfId="0"/>
    <xf numFmtId="0" fontId="0" fillId="0" borderId="0" applyAlignment="1" pivotButton="0" quotePrefix="0" xfId="0">
      <alignment wrapText="1"/>
    </xf>
    <xf numFmtId="0" fontId="0" fillId="0" borderId="0" applyAlignment="1" pivotButton="0" quotePrefix="0" xfId="0">
      <alignment vertical="top" wrapText="1"/>
    </xf>
    <xf numFmtId="0" fontId="0" fillId="0" borderId="1" applyAlignment="1" pivotButton="0" quotePrefix="0" xfId="0">
      <alignment wrapText="1"/>
    </xf>
    <xf numFmtId="0" fontId="0" fillId="0" borderId="1" applyAlignment="1" pivotButton="0" quotePrefix="0" xfId="0">
      <alignment vertical="top" wrapText="1"/>
    </xf>
    <xf numFmtId="0" fontId="0" fillId="3" borderId="0" pivotButton="0" quotePrefix="0" xfId="0"/>
    <xf numFmtId="0" fontId="3" fillId="3" borderId="0" pivotButton="0" quotePrefix="0" xfId="0"/>
    <xf numFmtId="0" fontId="3" fillId="3" borderId="0" applyAlignment="1" pivotButton="0" quotePrefix="0" xfId="0">
      <alignment wrapText="1"/>
    </xf>
    <xf numFmtId="0" fontId="0" fillId="3" borderId="1" pivotButton="0" quotePrefix="0" xfId="0"/>
    <xf numFmtId="0" fontId="3" fillId="3" borderId="1" pivotButton="0" quotePrefix="0" xfId="0"/>
    <xf numFmtId="0" fontId="3" fillId="3" borderId="1" applyAlignment="1" pivotButton="0" quotePrefix="0" xfId="0">
      <alignment wrapText="1"/>
    </xf>
    <xf numFmtId="0" fontId="2" fillId="2" borderId="0" applyAlignment="1" pivotButton="0" quotePrefix="0" xfId="0">
      <alignment wrapText="1"/>
    </xf>
    <xf numFmtId="0" fontId="2" fillId="2" borderId="1" applyAlignment="1" pivotButton="0" quotePrefix="0" xfId="0">
      <alignment wrapText="1"/>
    </xf>
    <xf numFmtId="0" fontId="4" fillId="0" borderId="0" pivotButton="0" quotePrefix="0" xfId="0"/>
    <xf numFmtId="0" fontId="4" fillId="0" borderId="1" pivotButton="0" quotePrefix="0" xfId="0"/>
    <xf numFmtId="164" fontId="4" fillId="0" borderId="0" pivotButton="0" quotePrefix="0" xfId="0"/>
    <xf numFmtId="164" fontId="4" fillId="0" borderId="1" pivotButton="0" quotePrefix="0" xfId="0"/>
    <xf numFmtId="164" fontId="4" fillId="4" borderId="0" pivotButton="0" quotePrefix="0" xfId="0"/>
    <xf numFmtId="164" fontId="4" fillId="4" borderId="1" pivotButton="0" quotePrefix="0" xfId="0"/>
    <xf numFmtId="165" fontId="0" fillId="0" borderId="0" pivotButton="0" quotePrefix="0" xfId="0"/>
    <xf numFmtId="165" fontId="0" fillId="0" borderId="1" pivotButton="0" quotePrefix="0" xfId="0"/>
    <xf numFmtId="166" fontId="0" fillId="0" borderId="0" pivotButton="0" quotePrefix="0" xfId="0"/>
    <xf numFmtId="166" fontId="0" fillId="0" borderId="1" pivotButton="0" quotePrefix="0" xfId="0"/>
    <xf numFmtId="164" fontId="0" fillId="0" borderId="0" pivotButton="0" quotePrefix="0" xfId="0"/>
    <xf numFmtId="164" fontId="0" fillId="0" borderId="1" pivotButton="0" quotePrefix="0" xfId="0"/>
    <xf numFmtId="167" fontId="0" fillId="0" borderId="0" pivotButton="0" quotePrefix="0" xfId="0"/>
    <xf numFmtId="167" fontId="0" fillId="0" borderId="1" pivotButton="0" quotePrefix="0" xfId="0"/>
    <xf numFmtId="165" fontId="0" fillId="4" borderId="0" pivotButton="0" quotePrefix="0" xfId="0"/>
    <xf numFmtId="164" fontId="0" fillId="4" borderId="0" pivotButton="0" quotePrefix="0" xfId="0"/>
    <xf numFmtId="165" fontId="4" fillId="4" borderId="0" pivotButton="0" quotePrefix="0" xfId="0"/>
    <xf numFmtId="165" fontId="0" fillId="4" borderId="1" pivotButton="0" quotePrefix="0" xfId="0"/>
    <xf numFmtId="164" fontId="0" fillId="4" borderId="1" pivotButton="0" quotePrefix="0" xfId="0"/>
    <xf numFmtId="165" fontId="4" fillId="4" borderId="1" pivotButton="0" quotePrefix="0" xfId="0"/>
    <xf numFmtId="0" fontId="0" fillId="4" borderId="0" pivotButton="0" quotePrefix="0" xfId="0"/>
    <xf numFmtId="0" fontId="3" fillId="4" borderId="0" pivotButton="0" quotePrefix="0" xfId="0"/>
    <xf numFmtId="0" fontId="3" fillId="4" borderId="0" applyAlignment="1" pivotButton="0" quotePrefix="0" xfId="0">
      <alignment wrapText="1"/>
    </xf>
    <xf numFmtId="0" fontId="0" fillId="4" borderId="1" pivotButton="0" quotePrefix="0" xfId="0"/>
    <xf numFmtId="0" fontId="3" fillId="4" borderId="1" pivotButton="0" quotePrefix="0" xfId="0"/>
    <xf numFmtId="0" fontId="3" fillId="4" borderId="1" applyAlignment="1" pivotButton="0" quotePrefix="0" xfId="0">
      <alignment wrapText="1"/>
    </xf>
    <xf numFmtId="0" fontId="1" fillId="2" borderId="0" applyAlignment="1" pivotButton="0" quotePrefix="0" xfId="0">
      <alignment horizontal="center" wrapText="1"/>
    </xf>
    <xf numFmtId="0" fontId="1" fillId="2" borderId="1" applyAlignment="1" pivotButton="0" quotePrefix="0" xfId="0">
      <alignment horizontal="center" wrapText="1"/>
    </xf>
    <xf numFmtId="0" fontId="4" fillId="0" borderId="0" applyAlignment="1" pivotButton="0" quotePrefix="0" xfId="0">
      <alignment wrapText="1"/>
    </xf>
    <xf numFmtId="164" fontId="4" fillId="4" borderId="0" applyAlignment="1" pivotButton="0" quotePrefix="0" xfId="0">
      <alignment wrapText="1"/>
    </xf>
    <xf numFmtId="164" fontId="4" fillId="0" borderId="0" applyAlignment="1" pivotButton="0" quotePrefix="0" xfId="0">
      <alignment wrapText="1"/>
    </xf>
    <xf numFmtId="165" fontId="0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164" fontId="4" fillId="4" borderId="1" applyAlignment="1" pivotButton="0" quotePrefix="0" xfId="0">
      <alignment wrapText="1"/>
    </xf>
    <xf numFmtId="164" fontId="4" fillId="0" borderId="1" applyAlignment="1" pivotButton="0" quotePrefix="0" xfId="0">
      <alignment wrapText="1"/>
    </xf>
    <xf numFmtId="165" fontId="0" fillId="0" borderId="1" applyAlignment="1" pivotButton="0" quotePrefix="0" xfId="0">
      <alignment wrapText="1"/>
    </xf>
    <xf numFmtId="166" fontId="0" fillId="0" borderId="0" applyAlignment="1" pivotButton="0" quotePrefix="0" xfId="0">
      <alignment wrapText="1"/>
    </xf>
    <xf numFmtId="164" fontId="0" fillId="0" borderId="0" applyAlignment="1" pivotButton="0" quotePrefix="0" xfId="0">
      <alignment wrapText="1"/>
    </xf>
    <xf numFmtId="167" fontId="0" fillId="0" borderId="0" applyAlignment="1" pivotButton="0" quotePrefix="0" xfId="0">
      <alignment wrapText="1"/>
    </xf>
    <xf numFmtId="166" fontId="0" fillId="0" borderId="1" applyAlignment="1" pivotButton="0" quotePrefix="0" xfId="0">
      <alignment wrapText="1"/>
    </xf>
    <xf numFmtId="164" fontId="0" fillId="0" borderId="1" applyAlignment="1" pivotButton="0" quotePrefix="0" xfId="0">
      <alignment wrapText="1"/>
    </xf>
    <xf numFmtId="167" fontId="0" fillId="0" borderId="1" applyAlignment="1" pivotButton="0" quotePrefix="0" xfId="0">
      <alignment wrapText="1"/>
    </xf>
    <xf numFmtId="165" fontId="4" fillId="4" borderId="0" applyAlignment="1" pivotButton="0" quotePrefix="0" xfId="0">
      <alignment wrapText="1"/>
    </xf>
    <xf numFmtId="165" fontId="4" fillId="4" borderId="1" applyAlignment="1" pivotButton="0" quotePrefix="0" xfId="0">
      <alignment wrapText="1"/>
    </xf>
    <xf numFmtId="0" fontId="0" fillId="0" borderId="0" pivotButton="0" quotePrefix="0" xfId="0"/>
    <xf numFmtId="0" fontId="0" fillId="5" borderId="0" pivotButton="0" quotePrefix="0" xfId="0"/>
    <xf numFmtId="0" fontId="1" fillId="5" borderId="0" pivotButton="0" quotePrefix="0" xfId="0"/>
    <xf numFmtId="0" fontId="0" fillId="6" borderId="0" pivotButton="0" quotePrefix="0" xfId="0"/>
    <xf numFmtId="0" fontId="5" fillId="6" borderId="0" pivotButton="0" quotePrefix="0" xfId="0"/>
    <xf numFmtId="0" fontId="1" fillId="5" borderId="0" applyAlignment="1" pivotButton="0" quotePrefix="0" xfId="0">
      <alignment wrapText="1"/>
    </xf>
    <xf numFmtId="0" fontId="5" fillId="6" borderId="0" applyAlignment="1" pivotButton="0" quotePrefix="0" xfId="0">
      <alignment wrapText="1"/>
    </xf>
    <xf numFmtId="168" fontId="0" fillId="0" borderId="0" applyAlignment="1" pivotButton="0" quotePrefix="0" xfId="0">
      <alignment wrapText="1"/>
    </xf>
    <xf numFmtId="0" fontId="0" fillId="7" borderId="0" applyAlignment="1" pivotButton="0" quotePrefix="0" xfId="0">
      <alignment wrapText="1"/>
    </xf>
    <xf numFmtId="0" fontId="6" fillId="7" borderId="0" applyAlignment="1" pivotButton="0" quotePrefix="0" xfId="0">
      <alignment wrapText="1"/>
    </xf>
    <xf numFmtId="0" fontId="0" fillId="5" borderId="0" applyAlignment="1" pivotButton="0" quotePrefix="0" xfId="0">
      <alignment wrapText="1"/>
    </xf>
    <xf numFmtId="0" fontId="2" fillId="5" borderId="0" applyAlignment="1" pivotButton="0" quotePrefix="0" xfId="0">
      <alignment wrapText="1"/>
    </xf>
    <xf numFmtId="0" fontId="1" fillId="2" borderId="0" applyAlignment="1" pivotButton="0" quotePrefix="0" xfId="0">
      <alignment wrapText="1"/>
    </xf>
    <xf numFmtId="0" fontId="0" fillId="4" borderId="0" applyAlignment="1" pivotButton="0" quotePrefix="0" xfId="0">
      <alignment wrapText="1"/>
    </xf>
    <xf numFmtId="0" fontId="6" fillId="4" borderId="0" applyAlignment="1" pivotButton="0" quotePrefix="0" xfId="0">
      <alignment wrapText="1"/>
    </xf>
    <xf numFmtId="0" fontId="0" fillId="2" borderId="0" applyAlignment="1" pivotButton="0" quotePrefix="0" xfId="0">
      <alignment wrapText="1"/>
    </xf>
    <xf numFmtId="165" fontId="4" fillId="0" borderId="0" applyAlignment="1" pivotButton="0" quotePrefix="0" xfId="0">
      <alignment wrapText="1"/>
    </xf>
    <xf numFmtId="165" fontId="7" fillId="0" borderId="0" applyAlignment="1" pivotButton="0" quotePrefix="0" xfId="0">
      <alignment wrapText="1"/>
    </xf>
    <xf numFmtId="0" fontId="0" fillId="8" borderId="0" applyAlignment="1" pivotButton="0" quotePrefix="0" xfId="0">
      <alignment wrapText="1"/>
    </xf>
    <xf numFmtId="0" fontId="2" fillId="8" borderId="0" applyAlignment="1" pivotButton="0" quotePrefix="0" xfId="0">
      <alignment wrapText="1"/>
    </xf>
    <xf numFmtId="0" fontId="0" fillId="9" borderId="0" applyAlignment="1" pivotButton="0" quotePrefix="0" xfId="0">
      <alignment wrapText="1"/>
    </xf>
    <xf numFmtId="0" fontId="3" fillId="9" borderId="0" applyAlignment="1" pivotButton="0" quotePrefix="0" xfId="0">
      <alignment wrapText="1"/>
    </xf>
    <xf numFmtId="9" fontId="0" fillId="0" borderId="0" applyAlignment="1" pivotButton="0" quotePrefix="0" xfId="0">
      <alignment wrapText="1"/>
    </xf>
    <xf numFmtId="9" fontId="4" fillId="0" borderId="0" applyAlignment="1" pivotButton="0" quotePrefix="0" xfId="0">
      <alignment wrapText="1"/>
    </xf>
    <xf numFmtId="0" fontId="0" fillId="6" borderId="0" applyAlignment="1" pivotButton="0" quotePrefix="0" xfId="0">
      <alignment wrapText="1"/>
    </xf>
    <xf numFmtId="0" fontId="3" fillId="6" borderId="0" applyAlignment="1" pivotButton="0" quotePrefix="0" xfId="0">
      <alignment wrapText="1"/>
    </xf>
    <xf numFmtId="0" fontId="4" fillId="1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4" fillId="4" borderId="0" applyAlignment="1" pivotButton="0" quotePrefix="0" xfId="0">
      <alignment wrapText="1"/>
    </xf>
    <xf numFmtId="0" fontId="0" fillId="11" borderId="0" pivotButton="0" quotePrefix="0" xfId="0"/>
    <xf numFmtId="0" fontId="1" fillId="11" borderId="0" pivotButton="0" quotePrefix="0" xfId="0"/>
    <xf numFmtId="0" fontId="1" fillId="11" borderId="0" applyAlignment="1" pivotButton="0" quotePrefix="0" xfId="0">
      <alignment horizontal="left"/>
    </xf>
    <xf numFmtId="0" fontId="1" fillId="11" borderId="0" applyAlignment="1" pivotButton="0" quotePrefix="0" xfId="0">
      <alignment horizontal="left" vertical="center"/>
    </xf>
    <xf numFmtId="0" fontId="0" fillId="12" borderId="0" pivotButton="0" quotePrefix="0" xfId="0"/>
    <xf numFmtId="0" fontId="8" fillId="12" borderId="0" pivotButton="0" quotePrefix="0" xfId="0"/>
    <xf numFmtId="0" fontId="3" fillId="0" borderId="0" pivotButton="0" quotePrefix="0" xfId="0"/>
    <xf numFmtId="0" fontId="0" fillId="13" borderId="0" pivotButton="0" quotePrefix="0" xfId="0"/>
    <xf numFmtId="0" fontId="2" fillId="13" borderId="0" pivotButton="0" quotePrefix="0" xfId="0"/>
    <xf numFmtId="0" fontId="2" fillId="13" borderId="0" applyAlignment="1" pivotButton="0" quotePrefix="0" xfId="0">
      <alignment wrapText="1"/>
    </xf>
    <xf numFmtId="0" fontId="2" fillId="13" borderId="0" applyAlignment="1" pivotButton="0" quotePrefix="0" xfId="0">
      <alignment horizontal="center" wrapText="1"/>
    </xf>
    <xf numFmtId="0" fontId="2" fillId="13" borderId="0" applyAlignment="1" pivotButton="0" quotePrefix="0" xfId="0">
      <alignment horizontal="center" vertical="center" wrapText="1"/>
    </xf>
    <xf numFmtId="1" fontId="0" fillId="0" borderId="0" pivotButton="0" quotePrefix="0" xfId="0"/>
    <xf numFmtId="165" fontId="4" fillId="0" borderId="0" pivotButton="0" quotePrefix="0" xfId="0"/>
    <xf numFmtId="1" fontId="4" fillId="0" borderId="0" pivotButton="0" quotePrefix="0" xfId="0"/>
    <xf numFmtId="164" fontId="7" fillId="0" borderId="0" pivotButton="0" quotePrefix="0" xfId="0"/>
    <xf numFmtId="165" fontId="7" fillId="0" borderId="0" pivotButton="0" quotePrefix="0" xfId="0"/>
    <xf numFmtId="165" fontId="9" fillId="0" borderId="0" pivotButton="0" quotePrefix="0" xfId="0"/>
    <xf numFmtId="1" fontId="9" fillId="0" borderId="0" pivotButton="0" quotePrefix="0" xfId="0"/>
    <xf numFmtId="0" fontId="0" fillId="14" borderId="0" pivotButton="0" quotePrefix="0" xfId="0"/>
    <xf numFmtId="0" fontId="3" fillId="14" borderId="0" pivotButton="0" quotePrefix="0" xfId="0"/>
    <xf numFmtId="165" fontId="3" fillId="14" borderId="0" pivotButton="0" quotePrefix="0" xfId="0"/>
    <xf numFmtId="0" fontId="2" fillId="11" borderId="0" pivotButton="0" quotePrefix="0" xfId="0"/>
    <xf numFmtId="10" fontId="0" fillId="0" borderId="0" pivotButton="0" quotePrefix="0" xfId="0"/>
    <xf numFmtId="166" fontId="4" fillId="0" borderId="0" pivotButton="0" quotePrefix="0" xfId="0"/>
    <xf numFmtId="10" fontId="4" fillId="0" borderId="0" pivotButton="0" quotePrefix="0" xfId="0"/>
    <xf numFmtId="166" fontId="7" fillId="0" borderId="0" pivotButton="0" quotePrefix="0" xfId="0"/>
    <xf numFmtId="10" fontId="7" fillId="0" borderId="0" pivotButton="0" quotePrefix="0" xfId="0"/>
    <xf numFmtId="0" fontId="7" fillId="0" borderId="0" pivotButton="0" quotePrefix="0" xfId="0"/>
    <xf numFmtId="0" fontId="10" fillId="12" borderId="0" pivotButton="0" quotePrefix="0" xfId="0"/>
    <xf numFmtId="0" fontId="2" fillId="13" borderId="0" applyAlignment="1" pivotButton="0" quotePrefix="0" xfId="0">
      <alignment horizontal="center" vertical="center"/>
    </xf>
    <xf numFmtId="1" fontId="0" fillId="0" borderId="0" applyAlignment="1" pivotButton="0" quotePrefix="0" xfId="0">
      <alignment/>
    </xf>
    <xf numFmtId="165" fontId="0" fillId="0" borderId="0" applyAlignment="1" pivotButton="0" quotePrefix="0" xfId="0">
      <alignment/>
    </xf>
    <xf numFmtId="0" fontId="11" fillId="11" borderId="0" pivotButton="0" quotePrefix="0" xfId="0"/>
    <xf numFmtId="169" fontId="0" fillId="0" borderId="0" pivotButton="0" quotePrefix="0" xfId="0"/>
    <xf numFmtId="0" fontId="10" fillId="12" borderId="0" applyAlignment="1" pivotButton="0" quotePrefix="0" xfId="0">
      <alignment wrapText="1"/>
    </xf>
    <xf numFmtId="1" fontId="0" fillId="0" borderId="0" applyAlignment="1" pivotButton="0" quotePrefix="0" xfId="0">
      <alignment wrapText="1"/>
    </xf>
    <xf numFmtId="169" fontId="0" fillId="0" borderId="0" applyAlignment="1" pivotButton="0" quotePrefix="0" xfId="0">
      <alignment wrapText="1"/>
    </xf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8" fillId="4" borderId="0" pivotButton="0" quotePrefix="0" xfId="0"/>
    <xf numFmtId="0" fontId="3" fillId="6" borderId="0" pivotButton="0" quotePrefix="0" xfId="0"/>
    <xf numFmtId="165" fontId="3" fillId="6" borderId="0" pivotButton="0" quotePrefix="0" xfId="0"/>
    <xf numFmtId="0" fontId="10" fillId="4" borderId="0" pivotButton="0" quotePrefix="0" xfId="0"/>
    <xf numFmtId="0" fontId="11" fillId="2" borderId="0" pivotButton="0" quotePrefix="0" xfId="0"/>
    <xf numFmtId="0" fontId="10" fillId="4" borderId="0" applyAlignment="1" pivotButton="0" quotePrefix="0" xfId="0">
      <alignment wrapText="1"/>
    </xf>
    <xf numFmtId="0" fontId="1" fillId="15" borderId="0" applyAlignment="1" pivotButton="0" quotePrefix="0" xfId="0">
      <alignment horizontal="left" vertical="center"/>
    </xf>
    <xf numFmtId="0" fontId="8" fillId="16" borderId="0" pivotButton="0" quotePrefix="0" xfId="0"/>
    <xf numFmtId="0" fontId="2" fillId="17" borderId="0" applyAlignment="1" pivotButton="0" quotePrefix="0" xfId="0">
      <alignment horizontal="center" vertical="center" wrapText="1"/>
    </xf>
    <xf numFmtId="0" fontId="2" fillId="18" borderId="0" pivotButton="0" quotePrefix="0" xfId="0"/>
    <xf numFmtId="0" fontId="0" fillId="18" borderId="0" pivotButton="0" quotePrefix="0" xfId="0"/>
    <xf numFmtId="0" fontId="3" fillId="18" borderId="0" pivotButton="0" quotePrefix="0" xfId="0"/>
    <xf numFmtId="0" fontId="0" fillId="15" borderId="0" pivotButton="0" quotePrefix="0" xfId="0"/>
    <xf numFmtId="166" fontId="4" fillId="15" borderId="0" pivotButton="0" quotePrefix="0" xfId="0"/>
    <xf numFmtId="166" fontId="7" fillId="15" borderId="0" pivotButton="0" quotePrefix="0" xfId="0"/>
    <xf numFmtId="0" fontId="0" fillId="15" borderId="0" applyAlignment="1" pivotButton="0" quotePrefix="0" xfId="0">
      <alignment wrapText="1"/>
    </xf>
    <xf numFmtId="0" fontId="2" fillId="15" borderId="0" pivotButton="0" quotePrefix="0" xfId="0"/>
    <xf numFmtId="166" fontId="2" fillId="15" borderId="0" pivotButton="0" quotePrefix="0" xfId="0"/>
    <xf numFmtId="0" fontId="2" fillId="15" borderId="0" applyAlignment="1" pivotButton="0" quotePrefix="0" xfId="0">
      <alignment wrapText="1"/>
    </xf>
    <xf numFmtId="0" fontId="0" fillId="17" borderId="0" pivotButton="0" quotePrefix="0" xfId="0"/>
    <xf numFmtId="10" fontId="4" fillId="17" borderId="0" pivotButton="0" quotePrefix="0" xfId="0"/>
    <xf numFmtId="10" fontId="7" fillId="17" borderId="0" pivotButton="0" quotePrefix="0" xfId="0"/>
    <xf numFmtId="0" fontId="0" fillId="17" borderId="0" applyAlignment="1" pivotButton="0" quotePrefix="0" xfId="0">
      <alignment wrapText="1"/>
    </xf>
    <xf numFmtId="0" fontId="2" fillId="17" borderId="0" pivotButton="0" quotePrefix="0" xfId="0"/>
    <xf numFmtId="10" fontId="2" fillId="17" borderId="0" pivotButton="0" quotePrefix="0" xfId="0"/>
    <xf numFmtId="0" fontId="2" fillId="17" borderId="0" applyAlignment="1" pivotButton="0" quotePrefix="0" xfId="0">
      <alignment wrapText="1"/>
    </xf>
    <xf numFmtId="164" fontId="3" fillId="6" borderId="0" pivotButton="0" quotePrefix="0" xfId="0"/>
    <xf numFmtId="165" fontId="3" fillId="18" borderId="0" pivotButton="0" quotePrefix="0" xfId="0"/>
    <xf numFmtId="1" fontId="3" fillId="6" borderId="0" pivotButton="0" quotePrefix="0" xfId="0"/>
    <xf numFmtId="165" fontId="8" fillId="6" borderId="0" pivotButton="0" quotePrefix="0" xfId="0"/>
    <xf numFmtId="164" fontId="8" fillId="6" borderId="0" pivotButton="0" quotePrefix="0" xfId="0"/>
    <xf numFmtId="1" fontId="8" fillId="6" borderId="0" pivotButton="0" quotePrefix="0" xfId="0"/>
    <xf numFmtId="164" fontId="12" fillId="6" borderId="0" pivotButton="0" quotePrefix="0" xfId="0"/>
    <xf numFmtId="165" fontId="12" fillId="6" borderId="0" pivotButton="0" quotePrefix="0" xfId="0"/>
    <xf numFmtId="165" fontId="10" fillId="6" borderId="0" pivotButton="0" quotePrefix="0" xfId="0"/>
    <xf numFmtId="1" fontId="10" fillId="6" borderId="0" pivotButton="0" quotePrefix="0" xfId="0"/>
    <xf numFmtId="0" fontId="1" fillId="15" borderId="0" pivotButton="0" quotePrefix="0" xfId="0"/>
    <xf numFmtId="0" fontId="10" fillId="16" borderId="0" pivotButton="0" quotePrefix="0" xfId="0"/>
    <xf numFmtId="0" fontId="2" fillId="17" borderId="0" applyAlignment="1" pivotButton="0" quotePrefix="0" xfId="0">
      <alignment horizontal="center" vertical="center"/>
    </xf>
    <xf numFmtId="0" fontId="2" fillId="17" borderId="0" applyAlignment="1" pivotButton="0" quotePrefix="0" xfId="0">
      <alignment horizontal="center" wrapText="1"/>
    </xf>
    <xf numFmtId="0" fontId="11" fillId="15" borderId="0" pivotButton="0" quotePrefix="0" xfId="0"/>
    <xf numFmtId="0" fontId="10" fillId="16" borderId="0" applyAlignment="1" pivotButton="0" quotePrefix="0" xfId="0">
      <alignment wrapText="1"/>
    </xf>
    <xf numFmtId="169" fontId="0" fillId="17" borderId="0" pivotButton="0" quotePrefix="0" xfId="0"/>
    <xf numFmtId="169" fontId="2" fillId="17" borderId="0" pivotButton="0" quotePrefix="0" xfId="0"/>
    <xf numFmtId="0" fontId="2" fillId="6" borderId="0" pivotButton="0" quotePrefix="0" xfId="0"/>
    <xf numFmtId="166" fontId="4" fillId="2" borderId="0" pivotButton="0" quotePrefix="0" xfId="0"/>
    <xf numFmtId="166" fontId="7" fillId="2" borderId="0" pivotButton="0" quotePrefix="0" xfId="0"/>
    <xf numFmtId="166" fontId="2" fillId="2" borderId="0" pivotButton="0" quotePrefix="0" xfId="0"/>
    <xf numFmtId="10" fontId="4" fillId="13" borderId="0" pivotButton="0" quotePrefix="0" xfId="0"/>
    <xf numFmtId="10" fontId="7" fillId="13" borderId="0" pivotButton="0" quotePrefix="0" xfId="0"/>
    <xf numFmtId="0" fontId="0" fillId="13" borderId="0" applyAlignment="1" pivotButton="0" quotePrefix="0" xfId="0">
      <alignment wrapText="1"/>
    </xf>
    <xf numFmtId="10" fontId="2" fillId="13" borderId="0" pivotButton="0" quotePrefix="0" xfId="0"/>
    <xf numFmtId="169" fontId="0" fillId="13" borderId="0" pivotButton="0" quotePrefix="0" xfId="0"/>
    <xf numFmtId="169" fontId="2" fillId="13" borderId="0" pivotButton="0" quotePrefix="0" xfId="0"/>
    <xf numFmtId="0" fontId="0" fillId="19" borderId="0" pivotButton="0" quotePrefix="0" xfId="0"/>
    <xf numFmtId="0" fontId="8" fillId="19" borderId="0" pivotButton="0" quotePrefix="0" xfId="0"/>
    <xf numFmtId="9" fontId="8" fillId="19" borderId="0" pivotButton="0" quotePrefix="0" xfId="0"/>
    <xf numFmtId="0" fontId="0" fillId="20" borderId="0" pivotButton="0" quotePrefix="0" xfId="0"/>
    <xf numFmtId="0" fontId="2" fillId="20" borderId="0" pivotButton="0" quotePrefix="0" xfId="0"/>
    <xf numFmtId="0" fontId="2" fillId="20" borderId="0" applyAlignment="1" pivotButton="0" quotePrefix="0" xfId="0">
      <alignment wrapText="1"/>
    </xf>
    <xf numFmtId="0" fontId="2" fillId="20" borderId="0" applyAlignment="1" pivotButton="0" quotePrefix="0" xfId="0">
      <alignment horizontal="center" wrapText="1"/>
    </xf>
    <xf numFmtId="0" fontId="2" fillId="20" borderId="0" applyAlignment="1" pivotButton="0" quotePrefix="0" xfId="0">
      <alignment horizontal="center" vertical="center" wrapText="1"/>
    </xf>
    <xf numFmtId="0" fontId="0" fillId="21" borderId="0" pivotButton="0" quotePrefix="0" xfId="0"/>
    <xf numFmtId="0" fontId="3" fillId="21" borderId="0" pivotButton="0" quotePrefix="0" xfId="0"/>
    <xf numFmtId="165" fontId="3" fillId="21" borderId="0" pivotButton="0" quotePrefix="0" xfId="0"/>
    <xf numFmtId="0" fontId="0" fillId="22" borderId="0" pivotButton="0" quotePrefix="0" xfId="0"/>
    <xf numFmtId="0" fontId="2" fillId="22" borderId="0" pivotButton="0" quotePrefix="0" xfId="0"/>
    <xf numFmtId="0" fontId="2" fillId="22" borderId="0" applyAlignment="1" pivotButton="0" quotePrefix="0" xfId="0">
      <alignment wrapText="1"/>
    </xf>
    <xf numFmtId="0" fontId="2" fillId="22" borderId="0" applyAlignment="1" pivotButton="0" quotePrefix="0" xfId="0">
      <alignment horizontal="center" wrapText="1"/>
    </xf>
    <xf numFmtId="0" fontId="2" fillId="22" borderId="0" applyAlignment="1" pivotButton="0" quotePrefix="0" xfId="0">
      <alignment horizontal="center" vertical="center" wrapText="1"/>
    </xf>
    <xf numFmtId="0" fontId="10" fillId="19" borderId="0" applyAlignment="1" pivotButton="0" quotePrefix="0" xfId="0">
      <alignment wrapText="1"/>
    </xf>
    <xf numFmtId="9" fontId="0" fillId="19" borderId="0" applyAlignment="1" pivotButton="0" quotePrefix="0" xfId="0">
      <alignment wrapText="1"/>
    </xf>
    <xf numFmtId="9" fontId="10" fillId="19" borderId="0" applyAlignment="1" pivotButton="0" quotePrefix="0" xfId="0">
      <alignment wrapText="1"/>
    </xf>
    <xf numFmtId="169" fontId="2" fillId="20" borderId="0" pivotButton="0" quotePrefix="0" xfId="0"/>
    <xf numFmtId="9" fontId="0" fillId="0" borderId="0" pivotButton="0" quotePrefix="0" xfId="0"/>
    <xf numFmtId="9" fontId="8" fillId="4" borderId="0" pivotButton="0" quotePrefix="0" xfId="0"/>
    <xf numFmtId="9" fontId="0" fillId="4" borderId="0" applyAlignment="1" pivotButton="0" quotePrefix="0" xfId="0">
      <alignment wrapText="1"/>
    </xf>
    <xf numFmtId="9" fontId="10" fillId="4" borderId="0" applyAlignment="1" pivotButton="0" quotePrefix="0" xfId="0">
      <alignment wrapText="1"/>
    </xf>
    <xf numFmtId="0" fontId="1" fillId="23" borderId="0" applyAlignment="1" pivotButton="0" quotePrefix="0" xfId="0">
      <alignment horizontal="left" vertical="center"/>
    </xf>
    <xf numFmtId="0" fontId="0" fillId="23" borderId="0" pivotButton="0" quotePrefix="0" xfId="0"/>
    <xf numFmtId="0" fontId="1" fillId="23" borderId="0" pivotButton="0" quotePrefix="0" xfId="0"/>
    <xf numFmtId="0" fontId="1" fillId="23" borderId="0" applyAlignment="1" pivotButton="0" quotePrefix="0" xfId="0">
      <alignment horizontal="left"/>
    </xf>
    <xf numFmtId="0" fontId="8" fillId="24" borderId="0" pivotButton="0" quotePrefix="0" xfId="0"/>
    <xf numFmtId="9" fontId="8" fillId="24" borderId="0" pivotButton="0" quotePrefix="0" xfId="0"/>
    <xf numFmtId="0" fontId="0" fillId="25" borderId="0" pivotButton="0" quotePrefix="0" xfId="0"/>
    <xf numFmtId="165" fontId="4" fillId="25" borderId="0" pivotButton="0" quotePrefix="0" xfId="0"/>
    <xf numFmtId="164" fontId="4" fillId="25" borderId="0" pivotButton="0" quotePrefix="0" xfId="0"/>
    <xf numFmtId="164" fontId="7" fillId="25" borderId="0" pivotButton="0" quotePrefix="0" xfId="0"/>
    <xf numFmtId="165" fontId="7" fillId="25" borderId="0" pivotButton="0" quotePrefix="0" xfId="0"/>
    <xf numFmtId="165" fontId="9" fillId="25" borderId="0" pivotButton="0" quotePrefix="0" xfId="0"/>
    <xf numFmtId="1" fontId="9" fillId="25" borderId="0" pivotButton="0" quotePrefix="0" xfId="0"/>
    <xf numFmtId="1" fontId="4" fillId="25" borderId="0" pivotButton="0" quotePrefix="0" xfId="0"/>
    <xf numFmtId="0" fontId="0" fillId="25" borderId="0" applyAlignment="1" pivotButton="0" quotePrefix="0" xfId="0">
      <alignment wrapText="1"/>
    </xf>
    <xf numFmtId="0" fontId="2" fillId="25" borderId="0" pivotButton="0" quotePrefix="0" xfId="0"/>
    <xf numFmtId="165" fontId="2" fillId="25" borderId="0" pivotButton="0" quotePrefix="0" xfId="0"/>
    <xf numFmtId="164" fontId="2" fillId="25" borderId="0" pivotButton="0" quotePrefix="0" xfId="0"/>
    <xf numFmtId="1" fontId="2" fillId="25" borderId="0" pivotButton="0" quotePrefix="0" xfId="0"/>
    <xf numFmtId="0" fontId="2" fillId="25" borderId="0" applyAlignment="1" pivotButton="0" quotePrefix="0" xfId="0">
      <alignment wrapText="1"/>
    </xf>
    <xf numFmtId="165" fontId="2" fillId="25" borderId="0" applyAlignment="1" pivotButton="0" quotePrefix="0" xfId="0">
      <alignment wrapText="1"/>
    </xf>
    <xf numFmtId="164" fontId="2" fillId="25" borderId="0" applyAlignment="1" pivotButton="0" quotePrefix="0" xfId="0">
      <alignment wrapText="1"/>
    </xf>
    <xf numFmtId="1" fontId="2" fillId="25" borderId="0" applyAlignment="1" pivotButton="0" quotePrefix="0" xfId="0">
      <alignment wrapText="1"/>
    </xf>
    <xf numFmtId="0" fontId="2" fillId="25" borderId="0" applyAlignment="1" pivotButton="0" quotePrefix="0" xfId="0">
      <alignment horizontal="center" wrapText="1"/>
    </xf>
    <xf numFmtId="165" fontId="2" fillId="25" borderId="0" applyAlignment="1" pivotButton="0" quotePrefix="0" xfId="0">
      <alignment horizontal="center" wrapText="1"/>
    </xf>
    <xf numFmtId="164" fontId="2" fillId="25" borderId="0" applyAlignment="1" pivotButton="0" quotePrefix="0" xfId="0">
      <alignment horizontal="center" wrapText="1"/>
    </xf>
    <xf numFmtId="1" fontId="2" fillId="25" borderId="0" applyAlignment="1" pivotButton="0" quotePrefix="0" xfId="0">
      <alignment horizontal="center" wrapText="1"/>
    </xf>
    <xf numFmtId="0" fontId="2" fillId="25" borderId="0" applyAlignment="1" pivotButton="0" quotePrefix="0" xfId="0">
      <alignment horizontal="center" vertical="center" wrapText="1"/>
    </xf>
    <xf numFmtId="165" fontId="2" fillId="25" borderId="0" applyAlignment="1" pivotButton="0" quotePrefix="0" xfId="0">
      <alignment horizontal="center" vertical="center" wrapText="1"/>
    </xf>
    <xf numFmtId="164" fontId="2" fillId="25" borderId="0" applyAlignment="1" pivotButton="0" quotePrefix="0" xfId="0">
      <alignment horizontal="center" vertical="center" wrapText="1"/>
    </xf>
    <xf numFmtId="1" fontId="2" fillId="25" borderId="0" applyAlignment="1" pivotButton="0" quotePrefix="0" xfId="0">
      <alignment horizontal="center" vertical="center" wrapText="1"/>
    </xf>
    <xf numFmtId="0" fontId="0" fillId="26" borderId="0" pivotButton="0" quotePrefix="0" xfId="0"/>
    <xf numFmtId="164" fontId="4" fillId="26" borderId="0" pivotButton="0" quotePrefix="0" xfId="0"/>
    <xf numFmtId="164" fontId="7" fillId="26" borderId="0" pivotButton="0" quotePrefix="0" xfId="0"/>
    <xf numFmtId="0" fontId="0" fillId="26" borderId="0" applyAlignment="1" pivotButton="0" quotePrefix="0" xfId="0">
      <alignment wrapText="1"/>
    </xf>
    <xf numFmtId="0" fontId="3" fillId="26" borderId="0" pivotButton="0" quotePrefix="0" xfId="0"/>
    <xf numFmtId="164" fontId="8" fillId="26" borderId="0" pivotButton="0" quotePrefix="0" xfId="0"/>
    <xf numFmtId="164" fontId="12" fillId="26" borderId="0" pivotButton="0" quotePrefix="0" xfId="0"/>
    <xf numFmtId="0" fontId="3" fillId="26" borderId="0" applyAlignment="1" pivotButton="0" quotePrefix="0" xfId="0">
      <alignment wrapText="1"/>
    </xf>
    <xf numFmtId="0" fontId="2" fillId="23" borderId="0" pivotButton="0" quotePrefix="0" xfId="0"/>
    <xf numFmtId="10" fontId="2" fillId="23" borderId="0" pivotButton="0" quotePrefix="0" xfId="0"/>
    <xf numFmtId="0" fontId="2" fillId="23" borderId="0" applyAlignment="1" pivotButton="0" quotePrefix="0" xfId="0">
      <alignment wrapText="1"/>
    </xf>
    <xf numFmtId="165" fontId="2" fillId="2" borderId="0" pivotButton="0" quotePrefix="0" xfId="0"/>
    <xf numFmtId="164" fontId="2" fillId="2" borderId="0" pivotButton="0" quotePrefix="0" xfId="0"/>
    <xf numFmtId="165" fontId="3" fillId="26" borderId="0" pivotButton="0" quotePrefix="0" xfId="0"/>
    <xf numFmtId="164" fontId="9" fillId="0" borderId="0" pivotButton="0" quotePrefix="0" xfId="0"/>
    <xf numFmtId="164" fontId="10" fillId="6" borderId="0" pivotButton="0" quotePrefix="0" xfId="0"/>
    <xf numFmtId="165" fontId="3" fillId="6" borderId="0" applyAlignment="1" pivotButton="0" quotePrefix="0" xfId="0">
      <alignment wrapText="1"/>
    </xf>
    <xf numFmtId="1" fontId="7" fillId="0" borderId="0" pivotButton="0" quotePrefix="0" xfId="0"/>
    <xf numFmtId="165" fontId="8" fillId="2" borderId="0" pivotButton="0" quotePrefix="0" xfId="0"/>
    <xf numFmtId="164" fontId="8" fillId="2" borderId="0" pivotButton="0" quotePrefix="0" xfId="0"/>
    <xf numFmtId="165" fontId="12" fillId="6" borderId="0" applyAlignment="1" pivotButton="0" quotePrefix="0" xfId="0">
      <alignment wrapText="1"/>
    </xf>
    <xf numFmtId="10" fontId="0" fillId="0" borderId="0" applyAlignment="1" pivotButton="0" quotePrefix="0" xfId="0">
      <alignment wrapText="1"/>
    </xf>
    <xf numFmtId="164" fontId="7" fillId="0" borderId="0" applyAlignment="1" pivotButton="0" quotePrefix="0" xfId="0">
      <alignment wrapText="1"/>
    </xf>
    <xf numFmtId="166" fontId="7" fillId="0" borderId="0" applyAlignment="1" pivotButton="0" quotePrefix="0" xfId="0">
      <alignment wrapText="1"/>
    </xf>
    <xf numFmtId="10" fontId="7" fillId="0" borderId="0" applyAlignment="1" pivotButton="0" quotePrefix="0" xfId="0">
      <alignment wrapText="1"/>
    </xf>
    <xf numFmtId="0" fontId="7" fillId="0" borderId="0" applyAlignment="1" pivotButton="0" quotePrefix="0" xfId="0">
      <alignment wrapText="1"/>
    </xf>
    <xf numFmtId="0" fontId="10" fillId="24" borderId="0" pivotButton="0" quotePrefix="0" xfId="0"/>
    <xf numFmtId="0" fontId="11" fillId="23" borderId="0" pivotButton="0" quotePrefix="0" xfId="0"/>
    <xf numFmtId="168" fontId="0" fillId="0" borderId="0" pivotButton="0" quotePrefix="0" xfId="0"/>
    <xf numFmtId="170" fontId="0" fillId="0" borderId="0" pivotButton="0" quotePrefix="0" xfId="0"/>
    <xf numFmtId="171" fontId="0" fillId="0" borderId="0" pivotButton="0" quotePrefix="0" xfId="0"/>
    <xf numFmtId="0" fontId="10" fillId="24" borderId="0" applyAlignment="1" pivotButton="0" quotePrefix="0" xfId="0">
      <alignment wrapText="1"/>
    </xf>
    <xf numFmtId="9" fontId="10" fillId="24" borderId="0" applyAlignment="1" pivotButton="0" quotePrefix="0" xfId="0">
      <alignment wrapText="1"/>
    </xf>
    <xf numFmtId="171" fontId="0" fillId="0" borderId="0" applyAlignment="1" pivotButton="0" quotePrefix="0" xfId="0">
      <alignment wrapText="1"/>
    </xf>
    <xf numFmtId="169" fontId="0" fillId="25" borderId="0" pivotButton="0" quotePrefix="0" xfId="0"/>
    <xf numFmtId="169" fontId="2" fillId="25" borderId="0" pivotButton="0" quotePrefix="0" xfId="0"/>
    <xf numFmtId="165" fontId="4" fillId="13" borderId="0" pivotButton="0" quotePrefix="0" xfId="0"/>
    <xf numFmtId="164" fontId="4" fillId="13" borderId="0" pivotButton="0" quotePrefix="0" xfId="0"/>
    <xf numFmtId="164" fontId="7" fillId="13" borderId="0" pivotButton="0" quotePrefix="0" xfId="0"/>
    <xf numFmtId="165" fontId="7" fillId="13" borderId="0" pivotButton="0" quotePrefix="0" xfId="0"/>
    <xf numFmtId="165" fontId="9" fillId="13" borderId="0" pivotButton="0" quotePrefix="0" xfId="0"/>
    <xf numFmtId="1" fontId="9" fillId="13" borderId="0" pivotButton="0" quotePrefix="0" xfId="0"/>
    <xf numFmtId="1" fontId="4" fillId="13" borderId="0" pivotButton="0" quotePrefix="0" xfId="0"/>
    <xf numFmtId="165" fontId="2" fillId="13" borderId="0" pivotButton="0" quotePrefix="0" xfId="0"/>
    <xf numFmtId="164" fontId="2" fillId="13" borderId="0" pivotButton="0" quotePrefix="0" xfId="0"/>
    <xf numFmtId="1" fontId="2" fillId="13" borderId="0" pivotButton="0" quotePrefix="0" xfId="0"/>
    <xf numFmtId="165" fontId="2" fillId="13" borderId="0" applyAlignment="1" pivotButton="0" quotePrefix="0" xfId="0">
      <alignment wrapText="1"/>
    </xf>
    <xf numFmtId="164" fontId="2" fillId="13" borderId="0" applyAlignment="1" pivotButton="0" quotePrefix="0" xfId="0">
      <alignment wrapText="1"/>
    </xf>
    <xf numFmtId="1" fontId="2" fillId="13" borderId="0" applyAlignment="1" pivotButton="0" quotePrefix="0" xfId="0">
      <alignment wrapText="1"/>
    </xf>
    <xf numFmtId="165" fontId="2" fillId="13" borderId="0" applyAlignment="1" pivotButton="0" quotePrefix="0" xfId="0">
      <alignment horizontal="center" wrapText="1"/>
    </xf>
    <xf numFmtId="164" fontId="2" fillId="13" borderId="0" applyAlignment="1" pivotButton="0" quotePrefix="0" xfId="0">
      <alignment horizontal="center" wrapText="1"/>
    </xf>
    <xf numFmtId="1" fontId="2" fillId="13" borderId="0" applyAlignment="1" pivotButton="0" quotePrefix="0" xfId="0">
      <alignment horizontal="center" wrapText="1"/>
    </xf>
    <xf numFmtId="165" fontId="2" fillId="13" borderId="0" applyAlignment="1" pivotButton="0" quotePrefix="0" xfId="0">
      <alignment horizontal="center" vertical="center" wrapText="1"/>
    </xf>
    <xf numFmtId="164" fontId="2" fillId="13" borderId="0" applyAlignment="1" pivotButton="0" quotePrefix="0" xfId="0">
      <alignment horizontal="center" vertical="center" wrapText="1"/>
    </xf>
    <xf numFmtId="1" fontId="2" fillId="13" borderId="0" applyAlignment="1" pivotButton="0" quotePrefix="0" xfId="0">
      <alignment horizontal="center" vertical="center" wrapText="1"/>
    </xf>
    <xf numFmtId="164" fontId="4" fillId="6" borderId="0" pivotButton="0" quotePrefix="0" xfId="0"/>
    <xf numFmtId="164" fontId="7" fillId="6" borderId="0" pivotButton="0" quotePrefix="0" xfId="0"/>
    <xf numFmtId="10" fontId="2" fillId="2" borderId="0" pivotButton="0" quotePrefix="0" xfId="0"/>
    <xf numFmtId="0" fontId="0" fillId="27" borderId="0" pivotButton="0" quotePrefix="0" xfId="0"/>
    <xf numFmtId="0" fontId="11" fillId="27" borderId="0" pivotButton="0" quotePrefix="0" xfId="0"/>
    <xf numFmtId="0" fontId="0" fillId="28" borderId="0" pivotButton="0" quotePrefix="0" xfId="0"/>
    <xf numFmtId="0" fontId="10" fillId="28" borderId="0" pivotButton="0" quotePrefix="0" xfId="0"/>
    <xf numFmtId="0" fontId="0" fillId="29" borderId="0" pivotButton="0" quotePrefix="0" xfId="0"/>
    <xf numFmtId="0" fontId="2" fillId="29" borderId="0" pivotButton="0" quotePrefix="0" xfId="0"/>
    <xf numFmtId="0" fontId="2" fillId="29" borderId="0" applyAlignment="1" pivotButton="0" quotePrefix="0" xfId="0">
      <alignment wrapText="1"/>
    </xf>
    <xf numFmtId="0" fontId="2" fillId="29" borderId="0" applyAlignment="1" pivotButton="0" quotePrefix="0" xfId="0">
      <alignment horizontal="center" wrapText="1"/>
    </xf>
    <xf numFmtId="0" fontId="2" fillId="29" borderId="0" applyAlignment="1" pivotButton="0" quotePrefix="0" xfId="0">
      <alignment horizontal="center" vertical="center" wrapText="1"/>
    </xf>
    <xf numFmtId="0" fontId="0" fillId="30" borderId="0" pivotButton="0" quotePrefix="0" xfId="0"/>
    <xf numFmtId="0" fontId="2" fillId="30" borderId="0" pivotButton="0" quotePrefix="0" xfId="0"/>
    <xf numFmtId="0" fontId="0" fillId="31" borderId="0" pivotButton="0" quotePrefix="0" xfId="0"/>
    <xf numFmtId="0" fontId="2" fillId="31" borderId="0" pivotButton="0" quotePrefix="0" xfId="0"/>
    <xf numFmtId="0" fontId="0" fillId="32" borderId="0" pivotButton="0" quotePrefix="0" xfId="0"/>
    <xf numFmtId="0" fontId="2" fillId="32" borderId="0" pivotButton="0" quotePrefix="0" xfId="0"/>
    <xf numFmtId="0" fontId="0" fillId="33" borderId="0" pivotButton="0" quotePrefix="0" xfId="0"/>
    <xf numFmtId="0" fontId="2" fillId="33" borderId="0" pivotButton="0" quotePrefix="0" xfId="0"/>
    <xf numFmtId="165" fontId="2" fillId="6" borderId="0" pivotButton="0" quotePrefix="0" xfId="0"/>
    <xf numFmtId="164" fontId="2" fillId="6" borderId="0" pivotButton="0" quotePrefix="0" xfId="0"/>
    <xf numFmtId="0" fontId="0" fillId="34" borderId="0" applyAlignment="1" pivotButton="0" quotePrefix="0" xfId="0">
      <alignment wrapText="1"/>
    </xf>
    <xf numFmtId="0" fontId="3" fillId="34" borderId="0" applyAlignment="1" pivotButton="0" quotePrefix="0" xfId="0">
      <alignment wrapText="1"/>
    </xf>
    <xf numFmtId="164" fontId="4" fillId="4" borderId="0" applyAlignment="1" pivotButton="0" quotePrefix="0" xfId="0">
      <alignment wrapText="1"/>
    </xf>
    <xf numFmtId="164" fontId="4" fillId="0" borderId="0" applyAlignment="1" pivotButton="0" quotePrefix="0" xfId="0">
      <alignment wrapText="1"/>
    </xf>
    <xf numFmtId="165" fontId="0" fillId="0" borderId="0" applyAlignment="1" pivotButton="0" quotePrefix="0" xfId="0">
      <alignment wrapText="1"/>
    </xf>
    <xf numFmtId="166" fontId="0" fillId="0" borderId="0" applyAlignment="1" pivotButton="0" quotePrefix="0" xfId="0">
      <alignment wrapText="1"/>
    </xf>
    <xf numFmtId="164" fontId="0" fillId="0" borderId="0" applyAlignment="1" pivotButton="0" quotePrefix="0" xfId="0">
      <alignment wrapText="1"/>
    </xf>
    <xf numFmtId="167" fontId="0" fillId="0" borderId="0" applyAlignment="1" pivotButton="0" quotePrefix="0" xfId="0">
      <alignment wrapText="1"/>
    </xf>
    <xf numFmtId="165" fontId="4" fillId="4" borderId="0" applyAlignment="1" pivotButton="0" quotePrefix="0" xfId="0">
      <alignment wrapText="1"/>
    </xf>
    <xf numFmtId="165" fontId="7" fillId="0" borderId="0" applyAlignment="1" pivotButton="0" quotePrefix="0" xfId="0">
      <alignment wrapText="1"/>
    </xf>
    <xf numFmtId="0" fontId="6" fillId="7" borderId="1" applyAlignment="1" pivotButton="0" quotePrefix="0" xfId="0">
      <alignment wrapText="1"/>
    </xf>
    <xf numFmtId="0" fontId="2" fillId="8" borderId="1" applyAlignment="1" pivotButton="0" quotePrefix="0" xfId="0">
      <alignment wrapText="1"/>
    </xf>
    <xf numFmtId="9" fontId="4" fillId="0" borderId="0" applyAlignment="1" pivotButton="0" quotePrefix="0" xfId="0">
      <alignment wrapText="1"/>
    </xf>
    <xf numFmtId="165" fontId="4" fillId="0" borderId="0" applyAlignment="1" pivotButton="0" quotePrefix="0" xfId="0">
      <alignment wrapText="1"/>
    </xf>
    <xf numFmtId="165" fontId="0" fillId="0" borderId="0" pivotButton="0" quotePrefix="0" xfId="0"/>
    <xf numFmtId="9" fontId="0" fillId="0" borderId="0" applyAlignment="1" pivotButton="0" quotePrefix="0" xfId="0">
      <alignment wrapText="1"/>
    </xf>
    <xf numFmtId="0" fontId="1" fillId="23" borderId="1" applyAlignment="1" pivotButton="0" quotePrefix="0" xfId="0">
      <alignment horizontal="left" vertical="center"/>
    </xf>
    <xf numFmtId="9" fontId="8" fillId="24" borderId="0" pivotButton="0" quotePrefix="0" xfId="0"/>
    <xf numFmtId="165" fontId="2" fillId="25" borderId="0" applyAlignment="1" pivotButton="0" quotePrefix="0" xfId="0">
      <alignment horizontal="center" vertical="center" wrapText="1"/>
    </xf>
    <xf numFmtId="164" fontId="2" fillId="25" borderId="0" applyAlignment="1" pivotButton="0" quotePrefix="0" xfId="0">
      <alignment horizontal="center" vertical="center" wrapText="1"/>
    </xf>
    <xf numFmtId="1" fontId="2" fillId="25" borderId="0" applyAlignment="1" pivotButton="0" quotePrefix="0" xfId="0">
      <alignment horizontal="center" vertical="center" wrapText="1"/>
    </xf>
    <xf numFmtId="165" fontId="4" fillId="0" borderId="0" pivotButton="0" quotePrefix="0" xfId="0"/>
    <xf numFmtId="164" fontId="4" fillId="0" borderId="0" pivotButton="0" quotePrefix="0" xfId="0"/>
    <xf numFmtId="164" fontId="7" fillId="0" borderId="0" pivotButton="0" quotePrefix="0" xfId="0"/>
    <xf numFmtId="165" fontId="7" fillId="0" borderId="0" pivotButton="0" quotePrefix="0" xfId="0"/>
    <xf numFmtId="1" fontId="7" fillId="0" borderId="0" pivotButton="0" quotePrefix="0" xfId="0"/>
    <xf numFmtId="1" fontId="4" fillId="0" borderId="0" pivotButton="0" quotePrefix="0" xfId="0"/>
    <xf numFmtId="165" fontId="8" fillId="6" borderId="0" pivotButton="0" quotePrefix="0" xfId="0"/>
    <xf numFmtId="164" fontId="8" fillId="6" borderId="0" pivotButton="0" quotePrefix="0" xfId="0"/>
    <xf numFmtId="164" fontId="12" fillId="6" borderId="0" pivotButton="0" quotePrefix="0" xfId="0"/>
    <xf numFmtId="165" fontId="12" fillId="6" borderId="0" pivotButton="0" quotePrefix="0" xfId="0"/>
    <xf numFmtId="165" fontId="12" fillId="6" borderId="0" applyAlignment="1" pivotButton="0" quotePrefix="0" xfId="0">
      <alignment wrapText="1"/>
    </xf>
    <xf numFmtId="0" fontId="2" fillId="11" borderId="1" pivotButton="0" quotePrefix="0" xfId="0"/>
    <xf numFmtId="165" fontId="2" fillId="6" borderId="0" pivotButton="0" quotePrefix="0" xfId="0"/>
    <xf numFmtId="164" fontId="2" fillId="6" borderId="0" pivotButton="0" quotePrefix="0" xfId="0"/>
    <xf numFmtId="164" fontId="3" fillId="6" borderId="0" pivotButton="0" quotePrefix="0" xfId="0"/>
    <xf numFmtId="165" fontId="3" fillId="6" borderId="0" pivotButton="0" quotePrefix="0" xfId="0"/>
    <xf numFmtId="165" fontId="3" fillId="21" borderId="0" pivotButton="0" quotePrefix="0" xfId="0"/>
    <xf numFmtId="164" fontId="0" fillId="0" borderId="0" pivotButton="0" quotePrefix="0" xfId="0"/>
    <xf numFmtId="164" fontId="8" fillId="26" borderId="0" pivotButton="0" quotePrefix="0" xfId="0"/>
    <xf numFmtId="164" fontId="12" fillId="26" borderId="0" pivotButton="0" quotePrefix="0" xfId="0"/>
    <xf numFmtId="165" fontId="3" fillId="26" borderId="0" pivotButton="0" quotePrefix="0" xfId="0"/>
    <xf numFmtId="0" fontId="2" fillId="15" borderId="1" pivotButton="0" quotePrefix="0" xfId="0"/>
    <xf numFmtId="0" fontId="2" fillId="23" borderId="1" pivotButton="0" quotePrefix="0" xfId="0"/>
    <xf numFmtId="164" fontId="2" fillId="25" borderId="0" pivotButton="0" quotePrefix="0" xfId="0"/>
    <xf numFmtId="164" fontId="7" fillId="0" borderId="0" applyAlignment="1" pivotButton="0" quotePrefix="0" xfId="0">
      <alignment wrapText="1"/>
    </xf>
    <xf numFmtId="166" fontId="4" fillId="0" borderId="0" pivotButton="0" quotePrefix="0" xfId="0"/>
    <xf numFmtId="166" fontId="7" fillId="0" borderId="0" applyAlignment="1" pivotButton="0" quotePrefix="0" xfId="0">
      <alignment wrapText="1"/>
    </xf>
    <xf numFmtId="10" fontId="4" fillId="0" borderId="0" pivotButton="0" quotePrefix="0" xfId="0"/>
    <xf numFmtId="10" fontId="7" fillId="0" borderId="0" applyAlignment="1" pivotButton="0" quotePrefix="0" xfId="0">
      <alignment wrapText="1"/>
    </xf>
    <xf numFmtId="0" fontId="2" fillId="32" borderId="1" pivotButton="0" quotePrefix="0" xfId="0"/>
    <xf numFmtId="0" fontId="1" fillId="23" borderId="1" pivotButton="0" quotePrefix="0" xfId="0"/>
    <xf numFmtId="1" fontId="0" fillId="0" borderId="0" applyAlignment="1" pivotButton="0" quotePrefix="0" xfId="0">
      <alignment/>
    </xf>
    <xf numFmtId="165" fontId="0" fillId="0" borderId="0" applyAlignment="1" pivotButton="0" quotePrefix="0" xfId="0">
      <alignment/>
    </xf>
    <xf numFmtId="0" fontId="11" fillId="23" borderId="1" pivotButton="0" quotePrefix="0" xfId="0"/>
    <xf numFmtId="169" fontId="0" fillId="0" borderId="0" applyAlignment="1" pivotButton="0" quotePrefix="0" xfId="0">
      <alignment wrapText="1"/>
    </xf>
    <xf numFmtId="169" fontId="0" fillId="0" borderId="0" pivotButton="0" quotePrefix="0" xfId="0"/>
    <xf numFmtId="9" fontId="10" fillId="24" borderId="0" applyAlignment="1" pivotButton="0" quotePrefix="0" xfId="0">
      <alignment wrapText="1"/>
    </xf>
    <xf numFmtId="1" fontId="0" fillId="0" borderId="0" applyAlignment="1" pivotButton="0" quotePrefix="0" xfId="0">
      <alignment wrapText="1"/>
    </xf>
    <xf numFmtId="171" fontId="0" fillId="0" borderId="0" pivotButton="0" quotePrefix="0" xfId="0"/>
    <xf numFmtId="169" fontId="2" fillId="25" borderId="0" pivotButton="0" quotePrefix="0" xfId="0"/>
    <xf numFmtId="171" fontId="0" fillId="0" borderId="0" applyAlignment="1" pivotButton="0" quotePrefix="0" xfId="0">
      <alignment wrapText="1"/>
    </xf>
    <xf numFmtId="169" fontId="2" fillId="20" borderId="0" pivotButton="0" quotePrefix="0" xfId="0"/>
    <xf numFmtId="169" fontId="2" fillId="13" borderId="0" pivotButton="0" quotePrefix="0" xfId="0"/>
    <xf numFmtId="1" fontId="0" fillId="0" borderId="0" pivotButton="0" quotePrefix="0" xfId="0"/>
    <xf numFmtId="166" fontId="0" fillId="0" borderId="0" pivotButton="0" quotePrefix="0" xfId="0"/>
    <xf numFmtId="168" fontId="0" fillId="0" borderId="0" pivotButton="0" quotePrefix="0" xfId="0"/>
    <xf numFmtId="170" fontId="0" fillId="0" borderId="0" pivotButton="0" quotePrefix="0" xfId="0"/>
    <xf numFmtId="0" fontId="11" fillId="27" borderId="1" pivotButton="0" quotePrefix="0" xfId="0"/>
    <xf numFmtId="166" fontId="7" fillId="0" borderId="0" pivotButton="0" quotePrefix="0" xfId="0"/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Annual state account cost vs. modeled savings</a:t>
            </a:r>
          </a:p>
        </rich>
      </tx>
    </title>
    <plotArea>
      <lineChart>
        <grouping val="standard"/>
        <varyColors val="0"/>
        <ser>
          <idx val="0"/>
          <order val="0"/>
          <tx>
            <v>Series 1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Lit>
              <ptCount val="1"/>
              <pt idx="0">
                <v>Item 1</v>
              </pt>
            </strLit>
          </cat>
          <val>
            <numLit>
              <formatCode>General</formatCode>
              <ptCount val="1"/>
              <pt idx="0">
                <v>1</v>
              </pt>
            </numLit>
          </val>
        </ser>
        <ser>
          <idx val="1"/>
          <order val="1"/>
          <tx>
            <v>State account cost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'40-Year Model'!$A$4:$A$43</f>
              <strCache>
                <ptCount val="1"/>
                <pt idx="0">
                  <v>Item 1</v>
                </pt>
              </strCache>
            </strRef>
          </cat>
          <val>
            <numRef>
              <f>'40-Year Model'!$E$4:$E$43</f>
              <numCache>
                <formatCode>General</formatCode>
                <ptCount val="0"/>
              </numCache>
            </numRef>
          </val>
        </ser>
        <ser>
          <idx val="2"/>
          <order val="2"/>
          <tx>
            <v>Modeled savings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'40-Year Model'!$A$4:$A$43</f>
              <strCache>
                <ptCount val="1"/>
                <pt idx="0">
                  <v>Item 1</v>
                </pt>
              </strCache>
            </strRef>
          </cat>
          <val>
            <numRef>
              <f>'40-Year Model'!$N$4:$N$43</f>
              <numCache>
                <formatCode>General</formatCode>
                <ptCount val="0"/>
              </numCache>
            </numRef>
          </val>
        </ser>
        <axId val="48650112"/>
        <axId val="48672768"/>
      </lineChart>
      <catAx>
        <axId val="48650112"/>
        <scaling>
          <orientation val="minMax"/>
        </scaling>
        <delete val="0"/>
        <axPos val="b"/>
        <majorGridlines>
          <spPr>
            <a:ln xmlns:a="http://schemas.openxmlformats.org/drawingml/2006/main" w="9525">
              <a:solidFill>
                <a:srgbClr val="CCCCCC"/>
              </a:solidFill>
              <a:prstDash val="dash"/>
            </a:ln>
          </spPr>
        </majorGridlines>
        <numFmt formatCode="General" sourceLinked="0"/>
        <majorTickMark val="none"/>
        <minorTickMark val="none"/>
        <tickLblPos val="nextTo"/>
        <crossAx val="48672768"/>
        <lblAlgn val="ctr"/>
        <lblOffset val="100"/>
        <noMultiLvlLbl val="0"/>
      </catAx>
      <valAx>
        <axId val="48672768"/>
        <scaling>
          <orientation val="minMax"/>
        </scaling>
        <delete val="0"/>
        <axPos val="l"/>
        <majorGridlines>
          <spPr>
            <a:ln xmlns:a="http://schemas.openxmlformats.org/drawingml/2006/main" w="9525">
              <a:solidFill>
                <a:srgbClr val="CCCCCC"/>
              </a:solidFill>
              <a:prstDash val="dash"/>
            </a:ln>
          </spPr>
        </majorGridlines>
        <numFmt formatCode="General" sourceLinked="0"/>
        <majorTickMark val="none"/>
        <minorTickMark val="none"/>
        <crossAx val="48650112"/>
        <crossBetween val="between"/>
      </valAx>
    </plotArea>
    <legend>
      <legendPos val="b"/>
      <overlay val="0"/>
    </legend>
    <plotVisOnly val="1"/>
    <dispBlanksAs val="gap"/>
  </chart>
  <spPr>
    <a:ln xmlns:a="http://schemas.openxmlformats.org/drawingml/2006/main" w="9525">
      <a:solidFill>
        <a:srgbClr val="D9D9D9"/>
      </a:solidFill>
      <a:prstDash val="solid"/>
    </a:ln>
  </spPr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Net state fiscal impact by program year</a:t>
            </a:r>
          </a:p>
        </rich>
      </tx>
    </title>
    <plotArea>
      <lineChart>
        <grouping val="standard"/>
        <varyColors val="0"/>
        <ser>
          <idx val="0"/>
          <order val="0"/>
          <tx>
            <v>Series 1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Lit>
              <ptCount val="1"/>
              <pt idx="0">
                <v>Item 1</v>
              </pt>
            </strLit>
          </cat>
          <val>
            <numLit>
              <formatCode>General</formatCode>
              <ptCount val="1"/>
              <pt idx="0">
                <v>1</v>
              </pt>
            </numLit>
          </val>
        </ser>
        <ser>
          <idx val="1"/>
          <order val="1"/>
          <tx>
            <v>Net impact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'40-Year Model'!$A$4:$A$43</f>
              <strCache>
                <ptCount val="1"/>
                <pt idx="0">
                  <v>Item 1</v>
                </pt>
              </strCache>
            </strRef>
          </cat>
          <val>
            <numRef>
              <f>'40-Year Model'!$O$4:$O$43</f>
              <numCache>
                <formatCode>General</formatCode>
                <ptCount val="0"/>
              </numCache>
            </numRef>
          </val>
        </ser>
        <axId val="48650112"/>
        <axId val="48672768"/>
      </lineChart>
      <catAx>
        <axId val="48650112"/>
        <scaling>
          <orientation val="minMax"/>
        </scaling>
        <delete val="0"/>
        <axPos val="b"/>
        <majorGridlines>
          <spPr>
            <a:ln xmlns:a="http://schemas.openxmlformats.org/drawingml/2006/main" w="9525">
              <a:solidFill>
                <a:srgbClr val="CCCCCC"/>
              </a:solidFill>
              <a:prstDash val="dash"/>
            </a:ln>
          </spPr>
        </majorGridlines>
        <numFmt formatCode="General" sourceLinked="0"/>
        <majorTickMark val="none"/>
        <minorTickMark val="none"/>
        <tickLblPos val="nextTo"/>
        <crossAx val="48672768"/>
        <lblAlgn val="ctr"/>
        <lblOffset val="100"/>
        <noMultiLvlLbl val="0"/>
      </catAx>
      <valAx>
        <axId val="48672768"/>
        <scaling>
          <orientation val="minMax"/>
        </scaling>
        <delete val="0"/>
        <axPos val="l"/>
        <majorGridlines>
          <spPr>
            <a:ln xmlns:a="http://schemas.openxmlformats.org/drawingml/2006/main" w="9525">
              <a:solidFill>
                <a:srgbClr val="CCCCCC"/>
              </a:solidFill>
              <a:prstDash val="dash"/>
            </a:ln>
          </spPr>
        </majorGridlines>
        <numFmt formatCode="General" sourceLinked="0"/>
        <majorTickMark val="none"/>
        <minorTickMark val="none"/>
        <crossAx val="48650112"/>
        <crossBetween val="between"/>
      </valAx>
    </plotArea>
    <plotVisOnly val="1"/>
    <dispBlanksAs val="gap"/>
  </chart>
  <spPr>
    <a:ln xmlns:a="http://schemas.openxmlformats.org/drawingml/2006/main" w="9525">
      <a:solidFill>
        <a:srgbClr val="D9D9D9"/>
      </a:solidFill>
      <a:prstDash val="solid"/>
    </a:ln>
  </spPr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Proposed steady-state investment vs selected current spending</a:t>
            </a:r>
          </a:p>
        </rich>
      </tx>
    </title>
    <plotArea>
      <barChart>
        <barDir val="col"/>
        <grouping val="clustered"/>
        <varyColors val="0"/>
        <ser>
          <idx val="0"/>
          <order val="0"/>
          <tx>
            <v>Annual amount</v>
          </tx>
          <spPr>
            <a:ln xmlns:a="http://schemas.openxmlformats.org/drawingml/2006/main">
              <a:prstDash val="solid"/>
            </a:ln>
          </spPr>
          <cat>
            <strRef>
              <f>'Policy Dashboard'!$D$11:$D$20</f>
              <strCache>
                <ptCount val="0"/>
              </strCache>
            </strRef>
          </cat>
          <val>
            <numRef>
              <f>'Policy Dashboard'!$E$11:$E$20</f>
              <numCache>
                <formatCode>$0.0,,"M";[Red]($0.0,,"M");-</formatCode>
                <ptCount val="0"/>
              </numCache>
            </numRef>
          </val>
        </ser>
        <gapWidth val="150"/>
        <axId val="48650112"/>
        <axId val="48672768"/>
      </barChart>
      <catAx>
        <axId val="48650112"/>
        <scaling>
          <orientation val="minMax"/>
        </scaling>
        <delete val="0"/>
        <axPos val="b"/>
        <majorGridlines>
          <spPr>
            <a:ln xmlns:a="http://schemas.openxmlformats.org/drawingml/2006/main" w="9525">
              <a:solidFill>
                <a:srgbClr val="CCCCCC"/>
              </a:solidFill>
              <a:prstDash val="dash"/>
            </a:ln>
          </spPr>
        </majorGridlines>
        <numFmt formatCode="General" sourceLinked="0"/>
        <majorTickMark val="none"/>
        <minorTickMark val="none"/>
        <tickLblPos val="nextTo"/>
        <crossAx val="48672768"/>
        <lblAlgn val="ctr"/>
        <lblOffset val="100"/>
        <noMultiLvlLbl val="0"/>
      </catAx>
      <valAx>
        <axId val="48672768"/>
        <scaling>
          <orientation val="minMax"/>
        </scaling>
        <delete val="0"/>
        <axPos val="l"/>
        <majorGridlines>
          <spPr>
            <a:ln xmlns:a="http://schemas.openxmlformats.org/drawingml/2006/main" w="9525">
              <a:solidFill>
                <a:srgbClr val="CCCCCC"/>
              </a:solidFill>
              <a:prstDash val="dash"/>
            </a:ln>
          </spPr>
        </majorGridlines>
        <numFmt formatCode="General" sourceLinked="0"/>
        <majorTickMark val="none"/>
        <minorTickMark val="none"/>
        <crossAx val="48650112"/>
        <crossBetween val="between"/>
      </valAx>
    </plotArea>
    <plotVisOnly val="1"/>
    <dispBlanksAs val="gap"/>
  </chart>
  <spPr>
    <a:ln xmlns:a="http://schemas.openxmlformats.org/drawingml/2006/main" w="9525">
      <a:solidFill>
        <a:srgbClr val="D9D9D9"/>
      </a:solidFill>
      <a:prstDash val="solid"/>
    </a:ln>
  </spPr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Annual account cost, savings, and federal reinvestment</a:t>
            </a:r>
          </a:p>
        </rich>
      </tx>
    </title>
    <plotArea>
      <lineChart>
        <grouping val="standard"/>
        <varyColors val="0"/>
        <ser>
          <idx val="0"/>
          <order val="0"/>
          <tx>
            <v>State account cost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'Policy Dashboard'!$D$25:$D$64</f>
              <strCache>
                <ptCount val="0"/>
              </strCache>
            </strRef>
          </cat>
          <val>
            <numRef>
              <f>'Policy Dashboard'!$E$25:$E$64</f>
              <numCache>
                <formatCode>$0.0,,"M";[Red]($0.0,,"M");-</formatCode>
                <ptCount val="0"/>
              </numCache>
            </numRef>
          </val>
        </ser>
        <ser>
          <idx val="1"/>
          <order val="1"/>
          <tx>
            <v>Total public savings / revenue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'Policy Dashboard'!$D$25:$D$64</f>
              <strCache>
                <ptCount val="0"/>
              </strCache>
            </strRef>
          </cat>
          <val>
            <numRef>
              <f>'Policy Dashboard'!$F$25:$F$64</f>
              <numCache>
                <formatCode>$0.0,,"M";[Red]($0.0,,"M");-</formatCode>
                <ptCount val="0"/>
              </numCache>
            </numRef>
          </val>
        </ser>
        <ser>
          <idx val="2"/>
          <order val="2"/>
          <tx>
            <v>Direct RI savings / revenue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'Policy Dashboard'!$D$25:$D$64</f>
              <strCache>
                <ptCount val="0"/>
              </strCache>
            </strRef>
          </cat>
          <val>
            <numRef>
              <f>'Policy Dashboard'!$G$25:$G$64</f>
              <numCache>
                <formatCode>$0.0,,"M";[Red]($0.0,,"M");-</formatCode>
                <ptCount val="0"/>
              </numCache>
            </numRef>
          </val>
        </ser>
        <ser>
          <idx val="3"/>
          <order val="3"/>
          <tx>
            <v>Federal reinvestment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'Policy Dashboard'!$D$25:$D$64</f>
              <strCache>
                <ptCount val="0"/>
              </strCache>
            </strRef>
          </cat>
          <val>
            <numRef>
              <f>'Policy Dashboard'!$H$25:$H$64</f>
              <numCache>
                <formatCode>$0.0,,"M";[Red]($0.0,,"M");-</formatCode>
                <ptCount val="0"/>
              </numCache>
            </numRef>
          </val>
        </ser>
        <ser>
          <idx val="4"/>
          <order val="4"/>
          <tx>
            <v>RI cost after federal reinvestment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'Policy Dashboard'!$D$25:$D$64</f>
              <strCache>
                <ptCount val="0"/>
              </strCache>
            </strRef>
          </cat>
          <val>
            <numRef>
              <f>'Policy Dashboard'!$I$25:$I$64</f>
              <numCache>
                <formatCode>$0.0,,"M";[Red]($0.0,,"M");-</formatCode>
                <ptCount val="0"/>
              </numCache>
            </numRef>
          </val>
        </ser>
        <axId val="48650112"/>
        <axId val="48672768"/>
      </lineChart>
      <catAx>
        <axId val="48650112"/>
        <scaling>
          <orientation val="minMax"/>
        </scaling>
        <delete val="0"/>
        <axPos val="b"/>
        <majorGridlines>
          <spPr>
            <a:ln xmlns:a="http://schemas.openxmlformats.org/drawingml/2006/main" w="9525">
              <a:solidFill>
                <a:srgbClr val="CCCCCC"/>
              </a:solidFill>
              <a:prstDash val="dash"/>
            </a:ln>
          </spPr>
        </majorGridlines>
        <numFmt formatCode="General" sourceLinked="0"/>
        <majorTickMark val="none"/>
        <minorTickMark val="none"/>
        <tickLblPos val="nextTo"/>
        <crossAx val="48672768"/>
        <lblAlgn val="ctr"/>
        <lblOffset val="100"/>
        <noMultiLvlLbl val="0"/>
      </catAx>
      <valAx>
        <axId val="48672768"/>
        <scaling>
          <orientation val="minMax"/>
        </scaling>
        <delete val="0"/>
        <axPos val="l"/>
        <majorGridlines>
          <spPr>
            <a:ln xmlns:a="http://schemas.openxmlformats.org/drawingml/2006/main" w="9525">
              <a:solidFill>
                <a:srgbClr val="CCCCCC"/>
              </a:solidFill>
              <a:prstDash val="dash"/>
            </a:ln>
          </spPr>
        </majorGridlines>
        <numFmt formatCode="General" sourceLinked="0"/>
        <majorTickMark val="none"/>
        <minorTickMark val="none"/>
        <crossAx val="48650112"/>
        <crossBetween val="between"/>
      </valAx>
    </plotArea>
    <legend>
      <legendPos val="b"/>
      <overlay val="0"/>
    </legend>
    <plotVisOnly val="1"/>
    <dispBlanksAs val="gap"/>
  </chart>
  <spPr>
    <a:ln xmlns:a="http://schemas.openxmlformats.org/drawingml/2006/main" w="9525">
      <a:solidFill>
        <a:srgbClr val="D9D9D9"/>
      </a:solidFill>
      <a:prstDash val="solid"/>
    </a:ln>
  </spPr>
</chartSpace>
</file>

<file path=xl/charts/chart5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Cumulative investment and modeled savings — first 40 years</a:t>
            </a:r>
          </a:p>
        </rich>
      </tx>
    </title>
    <plotArea>
      <lineChart>
        <grouping val="standard"/>
        <varyColors val="0"/>
        <ser>
          <idx val="0"/>
          <order val="0"/>
          <tx>
            <v>Cumulative state investment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'Policy Dashboard'!$D$68:$D$107</f>
              <strCache>
                <ptCount val="0"/>
              </strCache>
            </strRef>
          </cat>
          <val>
            <numRef>
              <f>'Policy Dashboard'!$E$68:$E$107</f>
              <numCache>
                <formatCode>$0.0,,"M";[Red]($0.0,,"M");-</formatCode>
                <ptCount val="0"/>
              </numCache>
            </numRef>
          </val>
        </ser>
        <ser>
          <idx val="1"/>
          <order val="1"/>
          <tx>
            <v>Cumulative public savings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'Policy Dashboard'!$D$68:$D$107</f>
              <strCache>
                <ptCount val="0"/>
              </strCache>
            </strRef>
          </cat>
          <val>
            <numRef>
              <f>'Policy Dashboard'!$F$68:$F$107</f>
              <numCache>
                <formatCode>$0.0,,"M";[Red]($0.0,,"M");-</formatCode>
                <ptCount val="0"/>
              </numCache>
            </numRef>
          </val>
        </ser>
        <ser>
          <idx val="2"/>
          <order val="2"/>
          <tx>
            <v>Cumulative RI savings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'Policy Dashboard'!$D$68:$D$107</f>
              <strCache>
                <ptCount val="0"/>
              </strCache>
            </strRef>
          </cat>
          <val>
            <numRef>
              <f>'Policy Dashboard'!$G$68:$G$107</f>
              <numCache>
                <formatCode>$0.0,,"M";[Red]($0.0,,"M");-</formatCode>
                <ptCount val="0"/>
              </numCache>
            </numRef>
          </val>
        </ser>
        <ser>
          <idx val="3"/>
          <order val="3"/>
          <tx>
            <v>Cumulative federal reinvestment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'Policy Dashboard'!$D$68:$D$107</f>
              <strCache>
                <ptCount val="0"/>
              </strCache>
            </strRef>
          </cat>
          <val>
            <numRef>
              <f>'Policy Dashboard'!$H$68:$H$107</f>
              <numCache>
                <formatCode>$0.0,,"M";[Red]($0.0,,"M");-</formatCode>
                <ptCount val="0"/>
              </numCache>
            </numRef>
          </val>
        </ser>
        <ser>
          <idx val="4"/>
          <order val="4"/>
          <tx>
            <v>Cumulative RI net after reinvestment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'Policy Dashboard'!$D$68:$D$107</f>
              <strCache>
                <ptCount val="0"/>
              </strCache>
            </strRef>
          </cat>
          <val>
            <numRef>
              <f>'Policy Dashboard'!$I$68:$I$107</f>
              <numCache>
                <formatCode>$0.0,,"M";[Red]($0.0,,"M");-</formatCode>
                <ptCount val="0"/>
              </numCache>
            </numRef>
          </val>
        </ser>
        <axId val="48650112"/>
        <axId val="48672768"/>
      </lineChart>
      <catAx>
        <axId val="48650112"/>
        <scaling>
          <orientation val="minMax"/>
        </scaling>
        <delete val="0"/>
        <axPos val="b"/>
        <majorGridlines>
          <spPr>
            <a:ln xmlns:a="http://schemas.openxmlformats.org/drawingml/2006/main" w="9525">
              <a:solidFill>
                <a:srgbClr val="CCCCCC"/>
              </a:solidFill>
              <a:prstDash val="dash"/>
            </a:ln>
          </spPr>
        </majorGridlines>
        <numFmt formatCode="General" sourceLinked="0"/>
        <majorTickMark val="none"/>
        <minorTickMark val="none"/>
        <tickLblPos val="nextTo"/>
        <crossAx val="48672768"/>
        <lblAlgn val="ctr"/>
        <lblOffset val="100"/>
        <noMultiLvlLbl val="0"/>
      </catAx>
      <valAx>
        <axId val="48672768"/>
        <scaling>
          <orientation val="minMax"/>
        </scaling>
        <delete val="0"/>
        <axPos val="l"/>
        <majorGridlines>
          <spPr>
            <a:ln xmlns:a="http://schemas.openxmlformats.org/drawingml/2006/main" w="9525">
              <a:solidFill>
                <a:srgbClr val="CCCCCC"/>
              </a:solidFill>
              <a:prstDash val="dash"/>
            </a:ln>
          </spPr>
        </majorGridlines>
        <numFmt formatCode="General" sourceLinked="0"/>
        <majorTickMark val="none"/>
        <minorTickMark val="none"/>
        <crossAx val="48650112"/>
        <crossBetween val="between"/>
      </valAx>
    </plotArea>
    <legend>
      <legendPos val="b"/>
      <overlay val="0"/>
    </legend>
    <plotVisOnly val="1"/>
    <dispBlanksAs val="gap"/>
  </chart>
  <spPr>
    <a:ln xmlns:a="http://schemas.openxmlformats.org/drawingml/2006/main" w="9525">
      <a:solidFill>
        <a:srgbClr val="D9D9D9"/>
      </a:solidFill>
      <a:prstDash val="solid"/>
    </a:ln>
  </spPr>
</chartSpace>
</file>

<file path=xl/charts/chart6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Selected scenario: full-maturity savings by source</a:t>
            </a:r>
          </a:p>
        </rich>
      </tx>
    </title>
    <plotArea>
      <barChart>
        <barDir val="col"/>
        <grouping val="clustered"/>
        <varyColors val="0"/>
        <ser>
          <idx val="0"/>
          <order val="0"/>
          <tx>
            <v>Amount</v>
          </tx>
          <spPr>
            <a:ln xmlns:a="http://schemas.openxmlformats.org/drawingml/2006/main">
              <a:prstDash val="solid"/>
            </a:ln>
          </spPr>
          <cat>
            <strRef>
              <f>'Policy Dashboard'!$K$4:$K$19</f>
              <strCache>
                <ptCount val="0"/>
              </strCache>
            </strRef>
          </cat>
          <val>
            <numRef>
              <f>'Policy Dashboard'!$L$4:$L$19</f>
              <numCache>
                <formatCode>$0.0,,"M";[Red]($0.0,,"M");-</formatCode>
                <ptCount val="0"/>
              </numCache>
            </numRef>
          </val>
        </ser>
        <gapWidth val="150"/>
        <axId val="48650112"/>
        <axId val="48672768"/>
      </barChart>
      <catAx>
        <axId val="48650112"/>
        <scaling>
          <orientation val="minMax"/>
        </scaling>
        <delete val="0"/>
        <axPos val="b"/>
        <majorGridlines>
          <spPr>
            <a:ln xmlns:a="http://schemas.openxmlformats.org/drawingml/2006/main" w="9525">
              <a:solidFill>
                <a:srgbClr val="CCCCCC"/>
              </a:solidFill>
              <a:prstDash val="dash"/>
            </a:ln>
          </spPr>
        </majorGridlines>
        <numFmt formatCode="General" sourceLinked="0"/>
        <majorTickMark val="none"/>
        <minorTickMark val="none"/>
        <tickLblPos val="nextTo"/>
        <crossAx val="48672768"/>
        <lblAlgn val="ctr"/>
        <lblOffset val="100"/>
        <noMultiLvlLbl val="0"/>
      </catAx>
      <valAx>
        <axId val="48672768"/>
        <scaling>
          <orientation val="minMax"/>
        </scaling>
        <delete val="0"/>
        <axPos val="l"/>
        <majorGridlines>
          <spPr>
            <a:ln xmlns:a="http://schemas.openxmlformats.org/drawingml/2006/main" w="9525">
              <a:solidFill>
                <a:srgbClr val="CCCCCC"/>
              </a:solidFill>
              <a:prstDash val="dash"/>
            </a:ln>
          </spPr>
        </majorGridlines>
        <numFmt formatCode="General" sourceLinked="0"/>
        <majorTickMark val="none"/>
        <minorTickMark val="none"/>
        <crossAx val="48650112"/>
        <crossBetween val="between"/>
      </valAx>
    </plotArea>
    <plotVisOnly val="1"/>
    <dispBlanksAs val="gap"/>
  </chart>
  <spPr>
    <a:ln xmlns:a="http://schemas.openxmlformats.org/drawingml/2006/main" w="9525">
      <a:solidFill>
        <a:srgbClr val="D9D9D9"/>
      </a:solidFill>
      <a:prstDash val="solid"/>
    </a:ln>
  </spPr>
</chartSpace>
</file>

<file path=xl/charts/chart7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Per-child capital formation by age 18</a:t>
            </a:r>
          </a:p>
        </rich>
      </tx>
    </title>
    <plotArea>
      <barChart>
        <barDir val="col"/>
        <grouping val="clustered"/>
        <varyColors val="0"/>
        <ser>
          <idx val="0"/>
          <order val="0"/>
          <tx>
            <v>Series 1</v>
          </tx>
          <spPr>
            <a:ln xmlns:a="http://schemas.openxmlformats.org/drawingml/2006/main">
              <a:prstDash val="solid"/>
            </a:ln>
          </spPr>
          <cat>
            <strRef>
              <f>'Household Wealth'!$A$13:$A$17</f>
              <strCache>
                <ptCount val="0"/>
              </strCache>
            </strRef>
          </cat>
          <val>
            <numRef>
              <f>'Household Wealth'!$B$13:$B$17</f>
              <numCache>
                <formatCode>$#,##0;[Red]($#,##0);-</formatCode>
                <ptCount val="0"/>
              </numCache>
            </numRef>
          </val>
        </ser>
        <gapWidth val="150"/>
        <axId val="48650112"/>
        <axId val="48672768"/>
      </barChart>
      <catAx>
        <axId val="48650112"/>
        <scaling>
          <orientation val="minMax"/>
        </scaling>
        <delete val="0"/>
        <axPos val="b"/>
        <majorGridlines>
          <spPr>
            <a:ln xmlns:a="http://schemas.openxmlformats.org/drawingml/2006/main" w="9525">
              <a:solidFill>
                <a:srgbClr val="CCCCCC"/>
              </a:solidFill>
              <a:prstDash val="dash"/>
            </a:ln>
          </spPr>
        </majorGridlines>
        <numFmt formatCode="General" sourceLinked="0"/>
        <majorTickMark val="none"/>
        <minorTickMark val="none"/>
        <tickLblPos val="nextTo"/>
        <crossAx val="48672768"/>
        <lblAlgn val="ctr"/>
        <lblOffset val="100"/>
        <noMultiLvlLbl val="0"/>
      </catAx>
      <valAx>
        <axId val="48672768"/>
        <scaling>
          <orientation val="minMax"/>
        </scaling>
        <delete val="0"/>
        <axPos val="l"/>
        <majorGridlines>
          <spPr>
            <a:ln xmlns:a="http://schemas.openxmlformats.org/drawingml/2006/main" w="9525">
              <a:solidFill>
                <a:srgbClr val="CCCCCC"/>
              </a:solidFill>
              <a:prstDash val="dash"/>
            </a:ln>
          </spPr>
        </majorGridlines>
        <numFmt formatCode="General" sourceLinked="0"/>
        <majorTickMark val="none"/>
        <minorTickMark val="none"/>
        <crossAx val="48650112"/>
        <crossBetween val="between"/>
      </valAx>
    </plotArea>
    <plotVisOnly val="1"/>
    <dispBlanksAs val="gap"/>
  </chart>
  <spPr>
    <a:ln xmlns:a="http://schemas.openxmlformats.org/drawingml/2006/main" w="9525">
      <a:solidFill>
        <a:srgbClr val="D9D9D9"/>
      </a:solidFill>
      <a:prstDash val="solid"/>
    </a:ln>
  </spPr>
</chartSpace>
</file>

<file path=xl/charts/chart8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Cumulative capital reaching age 18 — 40-year illustration</a:t>
            </a:r>
          </a:p>
        </rich>
      </tx>
    </title>
    <plotArea>
      <lineChart>
        <grouping val="standard"/>
        <varyColors val="0"/>
        <ser>
          <idx val="0"/>
          <order val="0"/>
          <tx>
            <v>Cohorts reaching age 18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'Household Wealth'!$A$23:$A$62</f>
              <strCache>
                <ptCount val="0"/>
              </strCache>
            </strRef>
          </cat>
          <val>
            <numRef>
              <f>'Household Wealth'!$B$23:$B$62</f>
              <numCache>
                <formatCode>General</formatCode>
                <ptCount val="0"/>
              </numCache>
            </numRef>
          </val>
        </ser>
        <ser>
          <idx val="1"/>
          <order val="1"/>
          <tx>
            <v>Cumulative capital reaching age 18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'Household Wealth'!$A$23:$A$62</f>
              <strCache>
                <ptCount val="0"/>
              </strCache>
            </strRef>
          </cat>
          <val>
            <numRef>
              <f>'Household Wealth'!$C$23:$C$62</f>
              <numCache>
                <formatCode>$0.0,,,"B";[Red]($0.0,,,"B");-</formatCode>
                <ptCount val="0"/>
              </numCache>
            </numRef>
          </val>
        </ser>
        <ser>
          <idx val="2"/>
          <order val="2"/>
          <tx>
            <v>Cumulative nominal contributions embedded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'Household Wealth'!$A$23:$A$62</f>
              <strCache>
                <ptCount val="0"/>
              </strCache>
            </strRef>
          </cat>
          <val>
            <numRef>
              <f>'Household Wealth'!$D$23:$D$62</f>
              <numCache>
                <formatCode>$0.0,,,"B";[Red]($0.0,,,"B");-</formatCode>
                <ptCount val="0"/>
              </numCache>
            </numRef>
          </val>
        </ser>
        <ser>
          <idx val="3"/>
          <order val="3"/>
          <tx>
            <v>Cumulative investment growth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'Household Wealth'!$A$23:$A$62</f>
              <strCache>
                <ptCount val="0"/>
              </strCache>
            </strRef>
          </cat>
          <val>
            <numRef>
              <f>'Household Wealth'!$E$23:$E$62</f>
              <numCache>
                <formatCode>$0.0,,,"B";[Red]($0.0,,,"B");-</formatCode>
                <ptCount val="0"/>
              </numCache>
            </numRef>
          </val>
        </ser>
        <axId val="48650112"/>
        <axId val="48672768"/>
      </lineChart>
      <catAx>
        <axId val="48650112"/>
        <scaling>
          <orientation val="minMax"/>
        </scaling>
        <delete val="0"/>
        <axPos val="b"/>
        <majorGridlines>
          <spPr>
            <a:ln xmlns:a="http://schemas.openxmlformats.org/drawingml/2006/main" w="9525">
              <a:solidFill>
                <a:srgbClr val="CCCCCC"/>
              </a:solidFill>
              <a:prstDash val="dash"/>
            </a:ln>
          </spPr>
        </majorGridlines>
        <numFmt formatCode="General" sourceLinked="0"/>
        <majorTickMark val="none"/>
        <minorTickMark val="none"/>
        <tickLblPos val="nextTo"/>
        <crossAx val="48672768"/>
        <lblAlgn val="ctr"/>
        <lblOffset val="100"/>
        <noMultiLvlLbl val="0"/>
      </catAx>
      <valAx>
        <axId val="48672768"/>
        <scaling>
          <orientation val="minMax"/>
        </scaling>
        <delete val="0"/>
        <axPos val="l"/>
        <majorGridlines>
          <spPr>
            <a:ln xmlns:a="http://schemas.openxmlformats.org/drawingml/2006/main" w="9525">
              <a:solidFill>
                <a:srgbClr val="CCCCCC"/>
              </a:solidFill>
              <a:prstDash val="dash"/>
            </a:ln>
          </spPr>
        </majorGridlines>
        <numFmt formatCode="General" sourceLinked="0"/>
        <majorTickMark val="none"/>
        <minorTickMark val="none"/>
        <crossAx val="48650112"/>
        <crossBetween val="between"/>
      </valAx>
    </plotArea>
    <legend>
      <legendPos val="b"/>
      <overlay val="0"/>
    </legend>
    <plotVisOnly val="1"/>
    <dispBlanksAs val="gap"/>
  </chart>
  <spPr>
    <a:ln xmlns:a="http://schemas.openxmlformats.org/drawingml/2006/main" w="9525">
      <a:solidFill>
        <a:srgbClr val="D9D9D9"/>
      </a:solidFill>
      <a:prstDash val="solid"/>
    </a:ln>
  </spPr>
</chartSpace>
</file>

<file path=xl/charts/chart9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40-year no-new-tax funding coverage</a:t>
            </a:r>
          </a:p>
        </rich>
      </tx>
    </title>
    <plotArea>
      <lineChart>
        <grouping val="standard"/>
        <varyColors val="0"/>
        <ser>
          <idx val="0"/>
          <order val="0"/>
          <tx>
            <v>Scheduled RI contribution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'Funding Stack'!$S$25:$S$64</f>
              <strCache>
                <ptCount val="0"/>
              </strCache>
            </strRef>
          </cat>
          <val>
            <numRef>
              <f>'Funding Stack'!$T$25:$T$64</f>
              <numCache>
                <formatCode>$0.0,,"M";[Red]($0.0,,"M");-</formatCode>
                <ptCount val="0"/>
              </numCache>
            </numRef>
          </val>
        </ser>
        <ser>
          <idx val="1"/>
          <order val="1"/>
          <tx>
            <v>No-new-tax funding applied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'Funding Stack'!$S$25:$S$64</f>
              <strCache>
                <ptCount val="0"/>
              </strCache>
            </strRef>
          </cat>
          <val>
            <numRef>
              <f>'Funding Stack'!$U$25:$U$64</f>
              <numCache>
                <formatCode>$0.0,,"M";[Red]($0.0,,"M");-</formatCode>
                <ptCount val="0"/>
              </numCache>
            </numRef>
          </val>
        </ser>
        <ser>
          <idx val="2"/>
          <order val="2"/>
          <tx>
            <v>Residual RI funding gap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'Funding Stack'!$S$25:$S$64</f>
              <strCache>
                <ptCount val="0"/>
              </strCache>
            </strRef>
          </cat>
          <val>
            <numRef>
              <f>'Funding Stack'!$V$25:$V$64</f>
              <numCache>
                <formatCode>$0.0,,"M";[Red]($0.0,,"M");-</formatCode>
                <ptCount val="0"/>
              </numCache>
            </numRef>
          </val>
        </ser>
        <axId val="48650112"/>
        <axId val="48672768"/>
      </lineChart>
      <catAx>
        <axId val="48650112"/>
        <scaling>
          <orientation val="minMax"/>
        </scaling>
        <delete val="0"/>
        <axPos val="b"/>
        <majorGridlines>
          <spPr>
            <a:ln xmlns:a="http://schemas.openxmlformats.org/drawingml/2006/main" w="9525">
              <a:solidFill>
                <a:srgbClr val="CCCCCC"/>
              </a:solidFill>
              <a:prstDash val="dash"/>
            </a:ln>
          </spPr>
        </majorGridlines>
        <numFmt formatCode="General" sourceLinked="0"/>
        <majorTickMark val="none"/>
        <minorTickMark val="none"/>
        <tickLblPos val="nextTo"/>
        <crossAx val="48672768"/>
        <lblAlgn val="ctr"/>
        <lblOffset val="100"/>
        <noMultiLvlLbl val="0"/>
      </catAx>
      <valAx>
        <axId val="48672768"/>
        <scaling>
          <orientation val="minMax"/>
        </scaling>
        <delete val="0"/>
        <axPos val="l"/>
        <majorGridlines>
          <spPr>
            <a:ln xmlns:a="http://schemas.openxmlformats.org/drawingml/2006/main" w="9525">
              <a:solidFill>
                <a:srgbClr val="CCCCCC"/>
              </a:solidFill>
              <a:prstDash val="dash"/>
            </a:ln>
          </spPr>
        </majorGridlines>
        <numFmt formatCode="General" sourceLinked="0"/>
        <majorTickMark val="none"/>
        <minorTickMark val="none"/>
        <crossAx val="48650112"/>
        <crossBetween val="between"/>
      </valAx>
    </plotArea>
    <legend>
      <legendPos val="b"/>
      <overlay val="0"/>
    </legend>
    <plotVisOnly val="1"/>
    <dispBlanksAs val="gap"/>
  </chart>
  <spPr>
    <a:ln xmlns:a="http://schemas.openxmlformats.org/drawingml/2006/main" w="9525">
      <a:solidFill>
        <a:srgbClr val="D9D9D9"/>
      </a:solidFill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_rels/drawing2.xml.rels><Relationships xmlns="http://schemas.openxmlformats.org/package/2006/relationships"><Relationship Type="http://schemas.openxmlformats.org/officeDocument/2006/relationships/chart" Target="/xl/charts/chart3.xml" Id="rId1"/><Relationship Type="http://schemas.openxmlformats.org/officeDocument/2006/relationships/chart" Target="/xl/charts/chart4.xml" Id="rId2"/><Relationship Type="http://schemas.openxmlformats.org/officeDocument/2006/relationships/chart" Target="/xl/charts/chart5.xml" Id="rId3"/><Relationship Type="http://schemas.openxmlformats.org/officeDocument/2006/relationships/chart" Target="/xl/charts/chart6.xml" Id="rId4"/></Relationships>
</file>

<file path=xl/drawings/_rels/drawing3.xml.rels><Relationships xmlns="http://schemas.openxmlformats.org/package/2006/relationships"><Relationship Type="http://schemas.openxmlformats.org/officeDocument/2006/relationships/chart" Target="/xl/charts/chart7.xml" Id="rId1"/><Relationship Type="http://schemas.openxmlformats.org/officeDocument/2006/relationships/chart" Target="/xl/charts/chart8.xml" Id="rId2"/></Relationships>
</file>

<file path=xl/drawings/_rels/drawing4.xml.rels><Relationships xmlns="http://schemas.openxmlformats.org/package/2006/relationships"><Relationship Type="http://schemas.openxmlformats.org/officeDocument/2006/relationships/chart" Target="/xl/charts/chart9.xml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/Relationships>
</file>

<file path=xl/drawings/drawing1.xml><?xml version="1.0" encoding="utf-8"?>
<wsDr xmlns="http://schemas.openxmlformats.org/drawingml/2006/spreadsheetDrawing">
  <twoCellAnchor>
    <from>
      <col>3</col>
      <colOff>0</colOff>
      <row>2</row>
      <rowOff>0</rowOff>
    </from>
    <to>
      <col>11</col>
      <colOff>0</colOff>
      <row>18</row>
      <rowOff>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  <twoCellAnchor>
    <from>
      <col>3</col>
      <colOff>0</colOff>
      <row>19</row>
      <rowOff>0</rowOff>
    </from>
    <to>
      <col>11</col>
      <colOff>0</colOff>
      <row>35</row>
      <rowOff>0</rowOff>
    </to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twoCellAnchor>
</wsDr>
</file>

<file path=xl/drawings/drawing2.xml><?xml version="1.0" encoding="utf-8"?>
<wsDr xmlns="http://schemas.openxmlformats.org/drawingml/2006/spreadsheetDrawing">
  <twoCellAnchor>
    <from>
      <col>10</col>
      <colOff>0</colOff>
      <row>21</row>
      <rowOff>0</rowOff>
    </from>
    <to>
      <col>18</col>
      <colOff>0</colOff>
      <row>40</row>
      <rowOff>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  <twoCellAnchor>
    <from>
      <col>0</col>
      <colOff>0</colOff>
      <row>23</row>
      <rowOff>0</rowOff>
    </from>
    <to>
      <col>10</col>
      <colOff>0</colOff>
      <row>46</row>
      <rowOff>0</rowOff>
    </to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twoCellAnchor>
  <twoCellAnchor>
    <from>
      <col>0</col>
      <colOff>0</colOff>
      <row>47</row>
      <rowOff>0</rowOff>
    </from>
    <to>
      <col>10</col>
      <colOff>0</colOff>
      <row>70</row>
      <rowOff>0</rowOff>
    </to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twoCellAnchor>
  <twoCellAnchor>
    <from>
      <col>10</col>
      <colOff>0</colOff>
      <row>41</row>
      <rowOff>0</rowOff>
    </from>
    <to>
      <col>18</col>
      <colOff>0</colOff>
      <row>66</row>
      <rowOff>0</rowOff>
    </to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twoCellAnchor>
</wsDr>
</file>

<file path=xl/drawings/drawing3.xml><?xml version="1.0" encoding="utf-8"?>
<wsDr xmlns="http://schemas.openxmlformats.org/drawingml/2006/spreadsheetDrawing">
  <twoCellAnchor>
    <from>
      <col>5</col>
      <colOff>0</colOff>
      <row>21</row>
      <rowOff>0</rowOff>
    </from>
    <to>
      <col>11</col>
      <colOff>0</colOff>
      <row>38</row>
      <rowOff>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  <twoCellAnchor>
    <from>
      <col>5</col>
      <colOff>0</colOff>
      <row>39</row>
      <rowOff>0</rowOff>
    </from>
    <to>
      <col>12</col>
      <colOff>0</colOff>
      <row>62</row>
      <rowOff>0</rowOff>
    </to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twoCellAnchor>
</wsDr>
</file>

<file path=xl/drawings/drawing4.xml><?xml version="1.0" encoding="utf-8"?>
<wsDr xmlns="http://schemas.openxmlformats.org/drawingml/2006/spreadsheetDrawing">
  <twoCellAnchor>
    <from>
      <col>23</col>
      <colOff>0</colOff>
      <row>23</row>
      <rowOff>0</rowOff>
    </from>
    <to>
      <col>31</col>
      <colOff>0</colOff>
      <row>48</row>
      <rowOff>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</wsDr>
</file>

<file path=xl/drawings/drawing5.xml><?xml version="1.0" encoding="utf-8"?>
<wsDr xmlns="http://schemas.openxmlformats.org/drawingml/2006/spreadsheetDrawing">
  <oneCellAnchor>
    <from>
      <col>0</col>
      <colOff>0</colOff>
      <row>4</row>
      <rowOff>0</rowOff>
    </from>
    <ext cx="8763000" cy="5200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</row>
      <rowOff>0</rowOff>
    </from>
    <ext cx="8763000" cy="5210175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64</row>
      <rowOff>0</rowOff>
    </from>
    <ext cx="8763000" cy="520065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94</row>
      <rowOff>0</rowOff>
    </from>
    <ext cx="8763000" cy="520065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124</row>
      <rowOff>0</rowOff>
    </from>
    <ext cx="8763000" cy="5210175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6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1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4"/>
  <sheetViews>
    <sheetView workbookViewId="0">
      <selection activeCell="A1" sqref="A1"/>
    </sheetView>
  </sheetViews>
  <sheetFormatPr baseColWidth="8" defaultRowHeight="15"/>
  <cols>
    <col width="16" customWidth="1" style="66" min="1" max="1"/>
    <col width="16" customWidth="1" style="66" min="2" max="2"/>
    <col width="16" customWidth="1" style="66" min="3" max="3"/>
    <col width="16" customWidth="1" style="66" min="4" max="4"/>
    <col width="16" customWidth="1" style="66" min="5" max="5"/>
    <col width="16" customWidth="1" style="66" min="6" max="6"/>
    <col width="16" customWidth="1" style="66" min="7" max="7"/>
    <col width="16" customWidth="1" style="66" min="8" max="8"/>
  </cols>
  <sheetData>
    <row r="1">
      <c r="A1" s="49" t="inlineStr">
        <is>
          <t>Rhode Island Universal Childhood Capital Account — 40-Year Fiscal Model</t>
        </is>
      </c>
      <c r="B1" s="1" t="n"/>
      <c r="C1" s="1" t="n"/>
      <c r="D1" s="1" t="n"/>
      <c r="E1" s="1" t="n"/>
      <c r="F1" s="1" t="n"/>
      <c r="G1" s="1" t="n"/>
      <c r="H1" s="1" t="n"/>
      <c r="I1" s="10" t="n"/>
      <c r="J1" s="10" t="n"/>
      <c r="K1" s="10" t="n"/>
      <c r="L1" s="10" t="n"/>
      <c r="M1" s="10" t="n"/>
      <c r="N1" s="10" t="n"/>
      <c r="O1" s="10" t="n"/>
    </row>
    <row r="2">
      <c r="A2" s="10" t="n"/>
      <c r="B2" s="10" t="n"/>
      <c r="C2" s="10" t="n"/>
      <c r="D2" s="10" t="n"/>
      <c r="E2" s="10" t="n"/>
      <c r="F2" s="10" t="n"/>
      <c r="G2" s="10" t="n"/>
      <c r="H2" s="10" t="n"/>
      <c r="I2" s="10" t="n"/>
      <c r="J2" s="10" t="n"/>
      <c r="K2" s="10" t="n"/>
      <c r="L2" s="10" t="n"/>
      <c r="M2" s="10" t="n"/>
      <c r="N2" s="10" t="n"/>
      <c r="O2" s="10" t="n"/>
    </row>
    <row r="3">
      <c r="A3" s="21" t="inlineStr">
        <is>
          <t>Purpose</t>
        </is>
      </c>
      <c r="B3" s="1" t="n"/>
      <c r="C3" s="1" t="n"/>
      <c r="D3" s="1" t="n"/>
      <c r="E3" s="1" t="n"/>
      <c r="F3" s="1" t="n"/>
      <c r="G3" s="1" t="n"/>
      <c r="H3" s="1" t="n"/>
      <c r="I3" s="10" t="n"/>
      <c r="J3" s="10" t="n"/>
      <c r="K3" s="10" t="n"/>
      <c r="L3" s="10" t="n"/>
      <c r="M3" s="10" t="n"/>
      <c r="N3" s="10" t="n"/>
      <c r="O3" s="10" t="n"/>
    </row>
    <row r="4">
      <c r="A4" s="13" t="inlineStr">
        <is>
          <t>Scenario model for a Rhode Island childhood savings program: up to $5,200 per child per year; state funding is 100% at family income ≤$40,000 and phases linearly to 0% at $200,000+. The model shows the investment ramp and separately models potential long-run reductions in means-tested assistance, housing support, Medicaid/public health costs, public-school variable costs, and domestic-violence-related public costs. Savings are scenarios, not established forecasts.</t>
        </is>
      </c>
      <c r="B4" s="1" t="n"/>
      <c r="C4" s="1" t="n"/>
      <c r="D4" s="1" t="n"/>
      <c r="E4" s="1" t="n"/>
      <c r="F4" s="1" t="n"/>
      <c r="G4" s="1" t="n"/>
      <c r="H4" s="1" t="n"/>
      <c r="I4" s="10" t="n"/>
      <c r="J4" s="10" t="n"/>
      <c r="K4" s="10" t="n"/>
      <c r="L4" s="10" t="n"/>
      <c r="M4" s="10" t="n"/>
      <c r="N4" s="10" t="n"/>
      <c r="O4" s="10" t="n"/>
    </row>
    <row r="5">
      <c r="A5" s="1" t="n"/>
      <c r="H5" s="1" t="n"/>
      <c r="I5" s="10" t="n"/>
      <c r="J5" s="10" t="n"/>
      <c r="K5" s="10" t="n"/>
      <c r="L5" s="10" t="n"/>
      <c r="M5" s="10" t="n"/>
      <c r="N5" s="10" t="n"/>
      <c r="O5" s="10" t="n"/>
    </row>
    <row r="6">
      <c r="A6" s="1" t="n"/>
      <c r="H6" s="1" t="n"/>
      <c r="I6" s="10" t="n"/>
      <c r="J6" s="10" t="n"/>
      <c r="K6" s="10" t="n"/>
      <c r="L6" s="10" t="n"/>
      <c r="M6" s="10" t="n"/>
      <c r="N6" s="10" t="n"/>
      <c r="O6" s="10" t="n"/>
    </row>
    <row r="7">
      <c r="A7" s="1" t="n"/>
      <c r="H7" s="1" t="n"/>
      <c r="I7" s="10" t="n"/>
      <c r="J7" s="10" t="n"/>
      <c r="K7" s="10" t="n"/>
      <c r="L7" s="10" t="n"/>
      <c r="M7" s="10" t="n"/>
      <c r="N7" s="10" t="n"/>
      <c r="O7" s="10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0" t="n"/>
      <c r="J8" s="10" t="n"/>
      <c r="K8" s="10" t="n"/>
      <c r="L8" s="10" t="n"/>
      <c r="M8" s="10" t="n"/>
      <c r="N8" s="10" t="n"/>
      <c r="O8" s="10" t="n"/>
    </row>
    <row r="9">
      <c r="A9" s="10" t="n"/>
      <c r="B9" s="10" t="n"/>
      <c r="C9" s="10" t="n"/>
      <c r="D9" s="10" t="n"/>
      <c r="E9" s="10" t="n"/>
      <c r="F9" s="10" t="n"/>
      <c r="G9" s="10" t="n"/>
      <c r="H9" s="10" t="n"/>
      <c r="I9" s="10" t="n"/>
      <c r="J9" s="10" t="n"/>
      <c r="K9" s="10" t="n"/>
      <c r="L9" s="10" t="n"/>
      <c r="M9" s="10" t="n"/>
      <c r="N9" s="10" t="n"/>
      <c r="O9" s="10" t="n"/>
    </row>
    <row r="10">
      <c r="A10" s="20" t="inlineStr">
        <is>
          <t>How to use</t>
        </is>
      </c>
      <c r="B10" s="20" t="str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M10" s="10" t="n"/>
      <c r="N10" s="10" t="n"/>
      <c r="O10" s="10" t="n"/>
    </row>
    <row r="11">
      <c r="A11" s="10" t="inlineStr">
        <is>
          <t>1</t>
        </is>
      </c>
      <c r="B11" s="10" t="inlineStr">
        <is>
          <t>Change BLUE inputs on Assumptions and Savings Modules.</t>
        </is>
      </c>
      <c r="C11" s="10" t="n"/>
      <c r="D11" s="10" t="n"/>
      <c r="E11" s="10" t="n"/>
      <c r="F11" s="10" t="n"/>
      <c r="G11" s="10" t="n"/>
      <c r="H11" s="10" t="n"/>
      <c r="I11" s="10" t="n"/>
      <c r="J11" s="10" t="n"/>
      <c r="K11" s="10" t="n"/>
      <c r="L11" s="10" t="n"/>
      <c r="M11" s="10" t="n"/>
      <c r="N11" s="10" t="n"/>
      <c r="O11" s="10" t="n"/>
    </row>
    <row r="12">
      <c r="A12" s="10" t="inlineStr">
        <is>
          <t>2</t>
        </is>
      </c>
      <c r="B12" s="10" t="inlineStr">
        <is>
          <t>Yellow cells require better Rhode Island-specific evidence.</t>
        </is>
      </c>
      <c r="C12" s="10" t="n"/>
      <c r="D12" s="10" t="n"/>
      <c r="E12" s="10" t="n"/>
      <c r="F12" s="10" t="n"/>
      <c r="G12" s="10" t="n"/>
      <c r="H12" s="10" t="n"/>
      <c r="I12" s="10" t="n"/>
      <c r="J12" s="10" t="n"/>
      <c r="K12" s="10" t="n"/>
      <c r="L12" s="10" t="n"/>
      <c r="M12" s="10" t="n"/>
      <c r="N12" s="10" t="n"/>
      <c r="O12" s="10" t="n"/>
    </row>
    <row r="13">
      <c r="A13" s="10" t="inlineStr">
        <is>
          <t>3</t>
        </is>
      </c>
      <c r="B13" s="10" t="inlineStr">
        <is>
          <t>Funding Scale shows the exact linear state/parent split.</t>
        </is>
      </c>
      <c r="C13" s="10" t="n"/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  <c r="M13" s="10" t="n"/>
      <c r="N13" s="10" t="n"/>
      <c r="O13" s="10" t="n"/>
    </row>
    <row r="14">
      <c r="A14" s="10" t="inlineStr">
        <is>
          <t>4</t>
        </is>
      </c>
      <c r="B14" s="10" t="inlineStr">
        <is>
          <t>40-Year Model ramps costs, then potential savings as cohorts mature.</t>
        </is>
      </c>
      <c r="C14" s="10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  <c r="N14" s="10" t="n"/>
      <c r="O14" s="10" t="n"/>
    </row>
    <row r="15">
      <c r="A15" s="10" t="inlineStr">
        <is>
          <t>5</t>
        </is>
      </c>
      <c r="B15" s="10" t="inlineStr">
        <is>
          <t>Dashboard summarizes gross investment, savings, and net impact.</t>
        </is>
      </c>
      <c r="C15" s="10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 t="n"/>
    </row>
    <row r="16">
      <c r="A16" s="10" t="inlineStr">
        <is>
          <t>Parenthood timing assumption</t>
        </is>
      </c>
      <c r="B16" s="10" t="inlineStr">
        <is>
          <t>Base model now assumes average first child at age 24, with age 22 / 24 / 27 sensitivity cases. This is a feasibility assumption reflecting the hypothesis that earlier access to capital and a childbirth-triggered wealth transfer would encourage earlier family formation.</t>
        </is>
      </c>
      <c r="C16" s="10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  <c r="M16" s="10" t="n"/>
      <c r="N16" s="10" t="n"/>
      <c r="O16" s="10" t="n"/>
    </row>
    <row r="17">
      <c r="A17" s="19" t="inlineStr">
        <is>
          <t>Important</t>
        </is>
      </c>
      <c r="B17" s="1" t="n"/>
      <c r="C17" s="1" t="n"/>
      <c r="D17" s="1" t="n"/>
      <c r="E17" s="1" t="n"/>
      <c r="F17" s="1" t="n"/>
      <c r="G17" s="1" t="n"/>
      <c r="H17" s="1" t="n"/>
      <c r="I17" s="10" t="n"/>
      <c r="J17" s="10" t="n"/>
      <c r="K17" s="10" t="n"/>
      <c r="L17" s="10" t="n"/>
      <c r="M17" s="10" t="n"/>
      <c r="N17" s="10" t="n"/>
      <c r="O17" s="10" t="n"/>
    </row>
    <row r="18">
      <c r="A18" s="10" t="inlineStr">
        <is>
          <t>Expanded scenario model</t>
        </is>
      </c>
      <c r="B18" s="10" t="inlineStr">
        <is>
          <t>Use Scenario Inputs!B3 to toggle Low / Base / High. The Expanded Model recalculates the 40-year annual and cumulative public-savings and direct-RI fiscal paths.</t>
        </is>
      </c>
      <c r="C18" s="10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  <c r="O18" s="10" t="n"/>
    </row>
    <row r="19">
      <c r="A19" s="10" t="inlineStr">
        <is>
          <t>Public vs Rhode Island savings</t>
        </is>
      </c>
      <c r="B19" s="10" t="inlineStr">
        <is>
          <t>Total public savings include federal, state, and local taxpayer effects where modeled. Direct RI/state/local savings are shown separately so federal savings are not misrepresented as cash available to the Rhode Island General Fund.</t>
        </is>
      </c>
      <c r="C19" s="10" t="n"/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10" t="n"/>
      <c r="N19" s="10" t="n"/>
      <c r="O19" s="10" t="n"/>
    </row>
    <row r="20">
      <c r="A20" s="10" t="inlineStr">
        <is>
          <t>Medicaid update</t>
        </is>
      </c>
      <c r="B20" s="10" t="inlineStr">
        <is>
          <t>SFY2024 Rhode Island Medicaid Children &amp; Families spending of $965.1M is now used as the addressable baseline. The model applies 5% / 10% / 15% feasibility reductions; assets alone do not automatically terminate Medicaid eligibility.</t>
        </is>
      </c>
      <c r="C20" s="10" t="n"/>
      <c r="D20" s="10" t="n"/>
      <c r="E20" s="10" t="n"/>
      <c r="F20" s="10" t="n"/>
      <c r="G20" s="10" t="n"/>
      <c r="H20" s="10" t="n"/>
      <c r="I20" s="10" t="n"/>
      <c r="J20" s="10" t="n"/>
      <c r="K20" s="10" t="n"/>
      <c r="L20" s="10" t="n"/>
      <c r="M20" s="10" t="n"/>
      <c r="N20" s="10" t="n"/>
      <c r="O20" s="10" t="n"/>
    </row>
    <row r="21">
      <c r="A21" s="10" t="inlineStr">
        <is>
          <t>Education update</t>
        </is>
      </c>
      <c r="B21" s="10" t="inlineStr">
        <is>
          <t>School savings use two concepts combined into one effective scenario rate: public-school enrollment shift and the portion of average spending that is actually avoidable. Base case = 10% shift × 40% avoidable cost = 4.0% of current average expenditure.</t>
        </is>
      </c>
      <c r="C21" s="10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0" t="n"/>
      <c r="M21" s="10" t="n"/>
      <c r="N21" s="10" t="n"/>
      <c r="O21" s="10" t="n"/>
    </row>
    <row r="22">
      <c r="A22" s="10" t="inlineStr">
        <is>
          <t>Payback charts</t>
        </is>
      </c>
      <c r="B22" s="10" t="inlineStr">
        <is>
          <t>Policy Dashboard includes annual and cumulative investment-vs-savings charts. A modeled crossover is shown only if formulas actually produce one; no break-even point is forced.</t>
        </is>
      </c>
      <c r="C22" s="10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0" t="n"/>
      <c r="O22" s="10" t="n"/>
    </row>
    <row r="23">
      <c r="A23" s="10" t="inlineStr">
        <is>
          <t>Additional savings added</t>
        </is>
      </c>
      <c r="B23" s="10" t="inlineStr">
        <is>
          <t>School construction/capital, LIHEAP, means-tested-program administration, and employee wage-tax revenue have been added as explicit Low/Base/High scenario modules.</t>
        </is>
      </c>
      <c r="C23" s="10" t="n"/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  <c r="O23" s="10" t="n"/>
    </row>
    <row r="24">
      <c r="A24" s="10" t="inlineStr">
        <is>
          <t>School capital method</t>
        </is>
      </c>
      <c r="B24" s="10" t="inlineStr">
        <is>
          <t>The model annualizes RIDE's $1.3078B 2024 project approvals over 25 years, the midpoint of RIDE's stated 20–30 year repayment window, then applies only a 2% / 5% / 8% avoided-future-capital scenario.</t>
        </is>
      </c>
      <c r="C24" s="10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  <c r="N24" s="10" t="n"/>
      <c r="O24" s="10" t="n"/>
    </row>
    <row r="25">
      <c r="A25" s="10" t="inlineStr">
        <is>
          <t>LIHEAP method</t>
        </is>
      </c>
      <c r="B25" s="10" t="inlineStr">
        <is>
          <t>The model uses the FY2026 $28.6M LIHEAP baseline, assumes 50% is family-addressable, and tests 10% / 25% / 40% reductions.</t>
        </is>
      </c>
      <c r="C25" s="10" t="n"/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10" t="n"/>
      <c r="O25" s="10" t="n"/>
    </row>
    <row r="26">
      <c r="A26" s="10" t="inlineStr">
        <is>
          <t>Administration method</t>
        </is>
      </c>
      <c r="B26" s="10" t="inlineStr">
        <is>
          <t>Administrative savings are deliberately modeled as only 1% / 2% / 4% of selected means-tested benefit savings rather than assuming large fixed administrative budgets disappear.</t>
        </is>
      </c>
      <c r="C26" s="10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  <c r="O26" s="10" t="n"/>
    </row>
    <row r="27">
      <c r="A27" s="10" t="inlineStr">
        <is>
          <t>Payback extension</t>
        </is>
      </c>
      <c r="B27" s="10" t="inlineStr">
        <is>
          <t>A new 120-Year Payback Extension tests whether annual savings exceed annual contributions and whether cumulative savings ever repay the front-loaded public investment. The Base scenario remains the default.</t>
        </is>
      </c>
      <c r="C27" s="10" t="n"/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  <c r="N27" s="10" t="n"/>
      <c r="O27" s="10" t="n"/>
    </row>
    <row r="28">
      <c r="A28" s="10" t="inlineStr">
        <is>
          <t>Federal reinvestment scenario</t>
        </is>
      </c>
      <c r="B28" s="10" t="inlineStr">
        <is>
          <t>The model now assumes the federal government returns 50% of federal savings attributable to the program as a contribution toward Rhode Island's childhood-capital accounts. This is an explicit feasibility assumption, not current law.</t>
        </is>
      </c>
      <c r="C28" s="10" t="n"/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  <c r="N28" s="10" t="n"/>
      <c r="O28" s="10" t="n"/>
    </row>
    <row r="29">
      <c r="A29" s="10" t="inlineStr">
        <is>
          <t>Accounting treatment</t>
        </is>
      </c>
      <c r="B29" s="10" t="inlineStr">
        <is>
          <t>Federal reinvestment improves Rhode Island's financing requirement but is an intergovernmental transfer. It does not create additional total-public-sector savings, so public-sector break-even and cumulative payback are not changed by the transfer itself.</t>
        </is>
      </c>
      <c r="C29" s="10" t="n"/>
      <c r="D29" s="10" t="n"/>
      <c r="E29" s="10" t="n"/>
      <c r="F29" s="10" t="n"/>
      <c r="G29" s="10" t="n"/>
      <c r="H29" s="10" t="n"/>
      <c r="I29" s="10" t="n"/>
      <c r="J29" s="10" t="n"/>
      <c r="K29" s="10" t="n"/>
      <c r="L29" s="10" t="n"/>
      <c r="M29" s="10" t="n"/>
      <c r="N29" s="10" t="n"/>
      <c r="O29" s="10" t="n"/>
    </row>
    <row r="30">
      <c r="A30" s="10" t="inlineStr">
        <is>
          <t>Federal savings attribution</t>
        </is>
      </c>
      <c r="B30" s="10" t="inlineStr">
        <is>
          <t>SNAP, WIC, Housing Choice Vouchers, and LIHEAP are treated as federal for the feasibility model; TANF, CCAP, Medicaid, domestic-violence grants, DCYF Child Welfare, and program administration use documented or stated federal-share assumptions. School savings and state food-bank support are not treated as federal.</t>
        </is>
      </c>
      <c r="C30" s="10" t="n"/>
      <c r="D30" s="10" t="n"/>
      <c r="E30" s="10" t="n"/>
      <c r="F30" s="10" t="n"/>
      <c r="G30" s="10" t="n"/>
      <c r="H30" s="10" t="n"/>
      <c r="I30" s="10" t="n"/>
      <c r="J30" s="10" t="n"/>
      <c r="K30" s="10" t="n"/>
      <c r="L30" s="10" t="n"/>
      <c r="M30" s="10" t="n"/>
      <c r="N30" s="10" t="n"/>
      <c r="O30" s="10" t="n"/>
    </row>
    <row r="31">
      <c r="A31" s="10" t="inlineStr">
        <is>
          <t>Dashboard update</t>
        </is>
      </c>
      <c r="B31" s="10" t="inlineStr">
        <is>
          <t>The dashboard now shows full-maturity federal savings, the 50% federal reinvestment, Rhode Island's effective account cost after that transfer, and separate RI break-even/payback tests.</t>
        </is>
      </c>
      <c r="C31" s="10" t="n"/>
      <c r="D31" s="10" t="n"/>
      <c r="E31" s="10" t="n"/>
      <c r="F31" s="10" t="n"/>
      <c r="G31" s="10" t="n"/>
      <c r="H31" s="10" t="n"/>
      <c r="I31" s="10" t="n"/>
      <c r="J31" s="10" t="n"/>
      <c r="K31" s="10" t="n"/>
      <c r="L31" s="10" t="n"/>
      <c r="M31" s="10" t="n"/>
      <c r="N31" s="10" t="n"/>
      <c r="O31" s="10" t="n"/>
    </row>
    <row r="32">
      <c r="A32" s="10" t="inlineStr">
        <is>
          <t>Transformational scenario</t>
        </is>
      </c>
      <c r="B32" s="10" t="inlineStr">
        <is>
          <t>A fourth scenario is now available. It is intentionally more aggressive than High and tests the policy hypothesis that a fully capitalized generation materially reduces dependence on remedial programs. It is a feasibility scenario, not a forecast.</t>
        </is>
      </c>
      <c r="C32" s="10" t="n"/>
      <c r="D32" s="10" t="n"/>
      <c r="E32" s="10" t="n"/>
      <c r="F32" s="10" t="n"/>
      <c r="G32" s="10" t="n"/>
      <c r="H32" s="10" t="n"/>
      <c r="I32" s="10" t="n"/>
      <c r="J32" s="10" t="n"/>
      <c r="K32" s="10" t="n"/>
      <c r="L32" s="10" t="n"/>
      <c r="M32" s="10" t="n"/>
      <c r="N32" s="10" t="n"/>
      <c r="O32" s="10" t="n"/>
    </row>
    <row r="33">
      <c r="A33" s="10" t="inlineStr">
        <is>
          <t>Transformational rates</t>
        </is>
      </c>
      <c r="B33" s="10" t="inlineStr">
        <is>
          <t>The scenario assumes 70% lower child-household SNAP, 60% lower WIC/CCAP/housing/homelessness/LIHEAP, 85% lower TANF, 25% lower Children &amp; Families Medicaid, 12% lower public-school operating costs, 15% lower future school-capital needs, 40% lower direct DV costs, 10% lower child-welfare spending, 50% lower emergency-food support, and 6% administrative savings on avoided means-tested benefits.</t>
        </is>
      </c>
      <c r="C33" s="10" t="n"/>
      <c r="D33" s="10" t="n"/>
      <c r="E33" s="10" t="n"/>
      <c r="F33" s="10" t="n"/>
      <c r="G33" s="10" t="n"/>
      <c r="H33" s="10" t="n"/>
      <c r="I33" s="10" t="n"/>
      <c r="J33" s="10" t="n"/>
      <c r="K33" s="10" t="n"/>
      <c r="L33" s="10" t="n"/>
      <c r="M33" s="10" t="n"/>
      <c r="N33" s="10" t="n"/>
      <c r="O33" s="10" t="n"/>
    </row>
    <row r="34">
      <c r="A34" s="10" t="inlineStr">
        <is>
          <t>Entrepreneurship assumptions</t>
        </is>
      </c>
      <c r="B34" s="10" t="inlineStr">
        <is>
          <t>Transformational business assumptions use a 15% startup-use rate, 70% business survival, $40,000 incremental owner income, two added employees per surviving business at $45,000 wages, and a 4.5% RI income-tax yield.</t>
        </is>
      </c>
      <c r="C34" s="10" t="n"/>
      <c r="D34" s="10" t="n"/>
      <c r="E34" s="10" t="n"/>
      <c r="F34" s="10" t="n"/>
      <c r="G34" s="10" t="n"/>
      <c r="H34" s="10" t="n"/>
      <c r="I34" s="10" t="n"/>
      <c r="J34" s="10" t="n"/>
      <c r="K34" s="10" t="n"/>
      <c r="L34" s="10" t="n"/>
      <c r="M34" s="10" t="n"/>
      <c r="N34" s="10" t="n"/>
      <c r="O34" s="10" t="n"/>
    </row>
    <row r="35">
      <c r="A35" s="10" t="inlineStr">
        <is>
          <t>Household wealth balance sheet</t>
        </is>
      </c>
      <c r="B35" s="10" t="inlineStr">
        <is>
          <t>A new Household Wealth sheet separately tracks gross capital formation. It distinguishes public cash-flow savings from the private assets created by contributions and investment growth. Gross capital reaching maturity is not the same thing as government payback or net social wealth.</t>
        </is>
      </c>
      <c r="C35" s="10" t="n"/>
      <c r="D35" s="10" t="n"/>
      <c r="E35" s="10" t="n"/>
      <c r="F35" s="10" t="n"/>
      <c r="G35" s="10" t="n"/>
      <c r="H35" s="10" t="n"/>
      <c r="I35" s="10" t="n"/>
      <c r="J35" s="10" t="n"/>
      <c r="K35" s="10" t="n"/>
      <c r="L35" s="10" t="n"/>
      <c r="M35" s="10" t="n"/>
      <c r="N35" s="10" t="n"/>
      <c r="O35" s="10" t="n"/>
    </row>
    <row r="36">
      <c r="A36" s="10" t="inlineStr">
        <is>
          <t>Interpretation</t>
        </is>
      </c>
      <c r="B36" s="10" t="inlineStr">
        <is>
          <t>The fiscal model and household-wealth model should be read together: one asks what government spends and later saves; the other asks what private capital exists because the deposits were invested rather than consumed.</t>
        </is>
      </c>
      <c r="C36" s="10" t="n"/>
      <c r="D36" s="10" t="n"/>
      <c r="E36" s="10" t="n"/>
      <c r="F36" s="10" t="n"/>
      <c r="G36" s="10" t="n"/>
      <c r="H36" s="10" t="n"/>
      <c r="I36" s="10" t="n"/>
      <c r="J36" s="10" t="n"/>
      <c r="K36" s="10" t="n"/>
      <c r="L36" s="10" t="n"/>
      <c r="M36" s="10" t="n"/>
      <c r="N36" s="10" t="n"/>
      <c r="O36" s="10" t="n"/>
    </row>
    <row r="37">
      <c r="A37" s="10" t="inlineStr">
        <is>
          <t>No-new-tax funding stack</t>
        </is>
      </c>
      <c r="B37" s="10" t="inlineStr">
        <is>
          <t>A new Funding Stack sheet treats Rhode Island as the residual payer after scheduled family contributions and modeled outside/non-tax sources. It does not claim that these sources are already committed.</t>
        </is>
      </c>
      <c r="C37" s="10" t="n"/>
      <c r="D37" s="10" t="n"/>
      <c r="E37" s="10" t="n"/>
      <c r="F37" s="10" t="n"/>
      <c r="G37" s="10" t="n"/>
      <c r="H37" s="10" t="n"/>
      <c r="I37" s="10" t="n"/>
      <c r="J37" s="10" t="n"/>
      <c r="K37" s="10" t="n"/>
      <c r="L37" s="10" t="n"/>
      <c r="M37" s="10" t="n"/>
      <c r="N37" s="10" t="n"/>
      <c r="O37" s="10" t="n"/>
    </row>
    <row r="38">
      <c r="A38" s="10" t="inlineStr">
        <is>
          <t>Federal child-account coordination</t>
        </is>
      </c>
      <c r="B38" s="10" t="inlineStr">
        <is>
          <t>The model gives temporary credit for the current $1,000 federal child-account pilot and employer/philanthropic contributions only as a proposed coordination mechanism. Current Trump Account distribution rules differ from the proposed Rhode Island trust and would require legal coordination before the balances could be treated as interchangeable.</t>
        </is>
      </c>
      <c r="C38" s="10" t="n"/>
      <c r="D38" s="10" t="n"/>
      <c r="E38" s="10" t="n"/>
      <c r="F38" s="10" t="n"/>
      <c r="G38" s="10" t="n"/>
      <c r="H38" s="10" t="n"/>
      <c r="I38" s="10" t="n"/>
      <c r="J38" s="10" t="n"/>
      <c r="K38" s="10" t="n"/>
      <c r="L38" s="10" t="n"/>
      <c r="M38" s="10" t="n"/>
      <c r="N38" s="10" t="n"/>
      <c r="O38" s="10" t="n"/>
    </row>
    <row r="39">
      <c r="A39" s="10" t="inlineStr">
        <is>
          <t>Employer / philanthropy assumptions</t>
        </is>
      </c>
      <c r="B39" s="10" t="inlineStr">
        <is>
          <t>Employer participation and bank/philanthropic contributions are explicit Low/Base/High/Transformational assumptions. Employer dollar assumptions stay below the current federal $2,500 annual employer-contribution ceiling.</t>
        </is>
      </c>
      <c r="C39" s="10" t="n"/>
      <c r="D39" s="10" t="n"/>
      <c r="E39" s="10" t="n"/>
      <c r="F39" s="10" t="n"/>
      <c r="G39" s="10" t="n"/>
      <c r="H39" s="10" t="n"/>
      <c r="I39" s="10" t="n"/>
      <c r="J39" s="10" t="n"/>
      <c r="K39" s="10" t="n"/>
      <c r="L39" s="10" t="n"/>
      <c r="M39" s="10" t="n"/>
      <c r="N39" s="10" t="n"/>
      <c r="O39" s="10" t="n"/>
    </row>
    <row r="40">
      <c r="A40" s="10" t="inlineStr">
        <is>
          <t>Savings recycling</t>
        </is>
      </c>
      <c r="B40" s="10" t="inlineStr">
        <is>
          <t>The model recycles 25% / 50% / 75% / 100% of modeled direct RI savings and 0% / 25% / 50% / 75% of modeled local school savings in Low/Base/High/Transformational scenarios.</t>
        </is>
      </c>
      <c r="C40" s="10" t="n"/>
      <c r="D40" s="10" t="n"/>
      <c r="E40" s="10" t="n"/>
      <c r="F40" s="10" t="n"/>
      <c r="G40" s="10" t="n"/>
      <c r="H40" s="10" t="n"/>
      <c r="I40" s="10" t="n"/>
      <c r="J40" s="10" t="n"/>
      <c r="K40" s="10" t="n"/>
      <c r="L40" s="10" t="n"/>
      <c r="M40" s="10" t="n"/>
      <c r="N40" s="10" t="n"/>
      <c r="O40" s="10" t="n"/>
    </row>
    <row r="41">
      <c r="A41" s="10" t="inlineStr">
        <is>
          <t>Lottery funding</t>
        </is>
      </c>
      <c r="B41" s="10" t="inlineStr">
        <is>
          <t>Lottery dedication is modeled as 0% / 2% / 5% / 10% of the FY2027 $453.1M transfer. This is a non-tax financing source but not a free fiscal saving: money dedicated here is unavailable for other General Fund uses.</t>
        </is>
      </c>
      <c r="C41" s="10" t="n"/>
      <c r="D41" s="10" t="n"/>
      <c r="E41" s="10" t="n"/>
      <c r="F41" s="10" t="n"/>
      <c r="G41" s="10" t="n"/>
      <c r="H41" s="10" t="n"/>
      <c r="I41" s="10" t="n"/>
      <c r="J41" s="10" t="n"/>
      <c r="K41" s="10" t="n"/>
      <c r="L41" s="10" t="n"/>
      <c r="M41" s="10" t="n"/>
      <c r="N41" s="10" t="n"/>
      <c r="O41" s="10" t="n"/>
    </row>
    <row r="42">
      <c r="A42" s="10" t="inlineStr">
        <is>
          <t>Interpretation</t>
        </is>
      </c>
      <c r="B42" s="10" t="inlineStr">
        <is>
          <t>Residual General Revenue is the remaining annual Rhode Island contribution after applying modeled outside/non-tax sources. The stack is a financing analysis, separate from the public-sector cost/benefit and household-wealth analyses.</t>
        </is>
      </c>
      <c r="C42" s="10" t="n"/>
      <c r="D42" s="10" t="n"/>
      <c r="E42" s="10" t="n"/>
      <c r="F42" s="10" t="n"/>
      <c r="G42" s="10" t="n"/>
      <c r="H42" s="10" t="n"/>
      <c r="I42" s="10" t="n"/>
      <c r="J42" s="10" t="n"/>
      <c r="K42" s="10" t="n"/>
      <c r="L42" s="10" t="n"/>
      <c r="M42" s="10" t="n"/>
      <c r="N42" s="10" t="n"/>
      <c r="O42" s="10" t="n"/>
    </row>
    <row r="43">
      <c r="A43" s="10" t="inlineStr">
        <is>
          <t>Full Asset Sufficiency scenario</t>
        </is>
      </c>
      <c r="B43" s="10" t="inlineStr">
        <is>
          <t>A fifth scenario has been added as an upper-bound feasibility stress test. Low, Base, High, and Transformational remain available.</t>
        </is>
      </c>
      <c r="C43" s="10" t="n"/>
      <c r="D43" s="10" t="n"/>
      <c r="E43" s="10" t="n"/>
      <c r="F43" s="10" t="n"/>
      <c r="G43" s="10" t="n"/>
      <c r="H43" s="10" t="n"/>
      <c r="I43" s="10" t="n"/>
      <c r="J43" s="10" t="n"/>
      <c r="K43" s="10" t="n"/>
      <c r="L43" s="10" t="n"/>
      <c r="M43" s="10" t="n"/>
      <c r="N43" s="10" t="n"/>
      <c r="O43" s="10" t="n"/>
    </row>
    <row r="44">
      <c r="A44" s="10" t="inlineStr">
        <is>
          <t>Additional modeled savings</t>
        </is>
      </c>
      <c r="B44" s="10" t="inlineStr">
        <is>
          <t>The workbook now adds a known-floor child-nutrition module, supplemental RI business/sales tax revenue, and a separate retirement-era Medicaid LTSS module beginning in program year 66.</t>
        </is>
      </c>
      <c r="C44" s="10" t="n"/>
      <c r="D44" s="10" t="n"/>
      <c r="E44" s="10" t="n"/>
      <c r="F44" s="10" t="n"/>
      <c r="G44" s="10" t="n"/>
      <c r="H44" s="10" t="n"/>
      <c r="I44" s="10" t="n"/>
      <c r="J44" s="10" t="n"/>
      <c r="K44" s="10" t="n"/>
      <c r="L44" s="10" t="n"/>
      <c r="M44" s="10" t="n"/>
      <c r="N44" s="10" t="n"/>
      <c r="O44" s="10" t="n"/>
    </row>
    <row r="45">
      <c r="A45" s="10" t="inlineStr">
        <is>
          <t>Full Asset assumptions</t>
        </is>
      </c>
      <c r="B45" s="10" t="inlineStr">
        <is>
          <t>The stress test uses 85% lower child-household SNAP, 75% lower WIC/CCAP/housing/homelessness/LIHEAP, 95% lower TANF, 35% lower Children &amp; Families Medicaid, 15% lower public-school operating costs, 20% lower future school capital, 50% lower direct DV costs, 15% lower child-welfare spending, 65% lower emergency food, and 8% administrative savings.</t>
        </is>
      </c>
      <c r="C45" s="10" t="n"/>
      <c r="D45" s="10" t="n"/>
      <c r="E45" s="10" t="n"/>
      <c r="F45" s="10" t="n"/>
      <c r="G45" s="10" t="n"/>
      <c r="H45" s="10" t="n"/>
      <c r="I45" s="10" t="n"/>
      <c r="J45" s="10" t="n"/>
      <c r="K45" s="10" t="n"/>
      <c r="L45" s="10" t="n"/>
      <c r="M45" s="10" t="n"/>
      <c r="N45" s="10" t="n"/>
      <c r="O45" s="10" t="n"/>
    </row>
    <row r="46">
      <c r="A46" s="10" t="inlineStr">
        <is>
          <t>Business assumptions</t>
        </is>
      </c>
      <c r="B46" s="10" t="inlineStr">
        <is>
          <t>Full Asset Sufficiency uses a 20% business-startup use rate, 75% survival, $50,000 incremental owner income, three direct added employees at $50,000, 4.5% RI income-tax yield, 20-year persistence, and supplemental business/sales taxes equal to 40% of direct modeled income-tax revenue.</t>
        </is>
      </c>
      <c r="C46" s="10" t="n"/>
      <c r="D46" s="10" t="n"/>
      <c r="E46" s="10" t="n"/>
      <c r="F46" s="10" t="n"/>
      <c r="G46" s="10" t="n"/>
      <c r="H46" s="10" t="n"/>
      <c r="I46" s="10" t="n"/>
      <c r="J46" s="10" t="n"/>
      <c r="K46" s="10" t="n"/>
      <c r="L46" s="10" t="n"/>
      <c r="M46" s="10" t="n"/>
      <c r="N46" s="10" t="n"/>
      <c r="O46" s="10" t="n"/>
    </row>
    <row r="47">
      <c r="A47" s="10" t="inlineStr">
        <is>
          <t>Legacy caution</t>
        </is>
      </c>
      <c r="B47" s="10" t="inlineStr">
        <is>
          <t>The LTSS effect is a long-horizon stress test, not part of the first 40 years. It assumes a 10% reduction at full maturity against SFY2024 Medicaid LTSS spending; the actual causal effect is unknown.</t>
        </is>
      </c>
      <c r="C47" s="10" t="n"/>
      <c r="D47" s="10" t="n"/>
      <c r="E47" s="10" t="n"/>
      <c r="F47" s="10" t="n"/>
      <c r="G47" s="10" t="n"/>
      <c r="H47" s="10" t="n"/>
      <c r="I47" s="10" t="n"/>
      <c r="J47" s="10" t="n"/>
      <c r="K47" s="10" t="n"/>
      <c r="L47" s="10" t="n"/>
      <c r="M47" s="10" t="n"/>
      <c r="N47" s="10" t="n"/>
      <c r="O47" s="10" t="n"/>
    </row>
    <row r="48">
      <c r="A48" s="10" t="n"/>
      <c r="B48" s="10" t="n"/>
      <c r="C48" s="10" t="n"/>
      <c r="D48" s="10" t="n"/>
      <c r="E48" s="10" t="n"/>
      <c r="F48" s="10" t="n"/>
      <c r="G48" s="10" t="n"/>
      <c r="H48" s="10" t="n"/>
      <c r="I48" s="10" t="n"/>
      <c r="J48" s="10" t="n"/>
      <c r="K48" s="10" t="n"/>
      <c r="L48" s="10" t="n"/>
      <c r="M48" s="10" t="n"/>
      <c r="N48" s="10" t="n"/>
      <c r="O48" s="10" t="n"/>
    </row>
    <row r="49">
      <c r="A49" s="10" t="n"/>
      <c r="B49" s="10" t="n"/>
      <c r="C49" s="10" t="n"/>
      <c r="D49" s="10" t="n"/>
      <c r="E49" s="10" t="n"/>
      <c r="F49" s="10" t="n"/>
      <c r="G49" s="10" t="n"/>
      <c r="H49" s="10" t="n"/>
      <c r="I49" s="10" t="n"/>
      <c r="J49" s="10" t="n"/>
      <c r="K49" s="10" t="n"/>
      <c r="L49" s="10" t="n"/>
      <c r="M49" s="10" t="n"/>
      <c r="N49" s="10" t="n"/>
      <c r="O49" s="10" t="n"/>
    </row>
    <row r="50">
      <c r="A50" s="10" t="n"/>
      <c r="B50" s="10" t="n"/>
      <c r="C50" s="10" t="n"/>
      <c r="D50" s="10" t="n"/>
      <c r="E50" s="10" t="n"/>
      <c r="F50" s="10" t="n"/>
      <c r="G50" s="10" t="n"/>
      <c r="H50" s="10" t="n"/>
      <c r="I50" s="10" t="n"/>
      <c r="J50" s="10" t="n"/>
      <c r="K50" s="10" t="n"/>
      <c r="L50" s="10" t="n"/>
      <c r="M50" s="10" t="n"/>
      <c r="N50" s="10" t="n"/>
      <c r="O50" s="10" t="n"/>
    </row>
    <row r="51">
      <c r="A51" s="10" t="n"/>
      <c r="B51" s="10" t="n"/>
    </row>
    <row r="52">
      <c r="A52" s="10" t="n"/>
      <c r="B52" s="10" t="n"/>
    </row>
    <row r="53">
      <c r="A53" s="10" t="n"/>
      <c r="B53" s="10" t="n"/>
    </row>
    <row r="54">
      <c r="A54" s="10" t="n"/>
      <c r="B54" s="10" t="n"/>
    </row>
  </sheetData>
  <mergeCells count="4">
    <mergeCell ref="A1:H1"/>
    <mergeCell ref="A3:H3"/>
    <mergeCell ref="A4:H8"/>
    <mergeCell ref="A17:H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50"/>
  <sheetViews>
    <sheetView workbookViewId="0">
      <selection activeCell="A1" sqref="A1"/>
    </sheetView>
  </sheetViews>
  <sheetFormatPr baseColWidth="8" defaultRowHeight="15"/>
  <cols>
    <col width="34" customWidth="1" style="66" min="1" max="1"/>
    <col width="16" customWidth="1" style="66" min="2" max="2"/>
    <col width="24" customWidth="1" style="66" min="3" max="3"/>
    <col width="58" customWidth="1" style="66" min="4" max="4"/>
  </cols>
  <sheetData>
    <row r="1">
      <c r="A1" s="49" t="inlineStr">
        <is>
          <t>Core Assumptions</t>
        </is>
      </c>
      <c r="B1" s="1" t="n"/>
      <c r="C1" s="1" t="n"/>
      <c r="D1" s="1" t="n"/>
      <c r="E1" s="10" t="n"/>
      <c r="F1" s="10" t="n"/>
      <c r="G1" s="10" t="n"/>
      <c r="H1" s="10" t="n"/>
      <c r="I1" s="10" t="n"/>
      <c r="J1" s="10" t="n"/>
      <c r="K1" s="10" t="n"/>
      <c r="L1" s="10" t="n"/>
      <c r="M1" s="10" t="n"/>
      <c r="N1" s="10" t="n"/>
      <c r="O1" s="10" t="n"/>
    </row>
    <row r="2">
      <c r="A2" s="10" t="n"/>
      <c r="B2" s="10" t="n"/>
      <c r="C2" s="10" t="n"/>
      <c r="D2" s="10" t="n"/>
      <c r="E2" s="10" t="n"/>
      <c r="F2" s="10" t="n"/>
      <c r="G2" s="10" t="n"/>
      <c r="H2" s="10" t="n"/>
      <c r="I2" s="10" t="n"/>
      <c r="J2" s="10" t="n"/>
      <c r="K2" s="10" t="n"/>
      <c r="L2" s="10" t="n"/>
      <c r="M2" s="10" t="n"/>
      <c r="N2" s="10" t="n"/>
      <c r="O2" s="10" t="n"/>
    </row>
    <row r="3">
      <c r="A3" s="20" t="inlineStr">
        <is>
          <t>Input</t>
        </is>
      </c>
      <c r="B3" s="20" t="inlineStr">
        <is>
          <t>Value</t>
        </is>
      </c>
      <c r="C3" s="20" t="inlineStr">
        <is>
          <t>Units / Notes</t>
        </is>
      </c>
      <c r="D3" s="20" t="inlineStr">
        <is>
          <t>Source / status</t>
        </is>
      </c>
      <c r="E3" s="10" t="n"/>
      <c r="F3" s="10" t="n"/>
      <c r="G3" s="10" t="n"/>
      <c r="H3" s="10" t="n"/>
      <c r="I3" s="10" t="n"/>
      <c r="J3" s="10" t="n"/>
      <c r="K3" s="10" t="n"/>
      <c r="L3" s="10" t="n"/>
      <c r="M3" s="10" t="n"/>
      <c r="N3" s="10" t="n"/>
      <c r="O3" s="10" t="n"/>
    </row>
    <row r="4">
      <c r="A4" s="10" t="inlineStr">
        <is>
          <t>Annual RI births</t>
        </is>
      </c>
      <c r="B4" s="50" t="n">
        <v>10009</v>
      </c>
      <c r="C4" s="10" t="inlineStr">
        <is>
          <t>births/year</t>
        </is>
      </c>
      <c r="D4" s="10" t="inlineStr">
        <is>
          <t>CDC 2024 final births</t>
        </is>
      </c>
      <c r="E4" s="10" t="n"/>
      <c r="F4" s="10" t="n"/>
      <c r="G4" s="10" t="n"/>
      <c r="H4" s="10" t="n"/>
      <c r="I4" s="10" t="n"/>
      <c r="J4" s="10" t="n"/>
      <c r="K4" s="10" t="n"/>
      <c r="L4" s="10" t="n"/>
      <c r="M4" s="10" t="n"/>
      <c r="N4" s="10" t="n"/>
      <c r="O4" s="10" t="n"/>
    </row>
    <row r="5">
      <c r="A5" s="10" t="inlineStr">
        <is>
          <t>Annual contribution cap</t>
        </is>
      </c>
      <c r="B5" s="50" t="n">
        <v>5200</v>
      </c>
      <c r="C5" s="10" t="inlineStr">
        <is>
          <t>$/child/year</t>
        </is>
      </c>
      <c r="D5" s="10" t="inlineStr">
        <is>
          <t>Policy assumption</t>
        </is>
      </c>
      <c r="E5" s="10" t="n"/>
      <c r="F5" s="10" t="n"/>
      <c r="G5" s="10" t="n"/>
      <c r="H5" s="10" t="n"/>
      <c r="I5" s="10" t="n"/>
      <c r="J5" s="10" t="n"/>
      <c r="K5" s="10" t="n"/>
      <c r="L5" s="10" t="n"/>
      <c r="M5" s="10" t="n"/>
      <c r="N5" s="10" t="n"/>
      <c r="O5" s="10" t="n"/>
    </row>
    <row r="6">
      <c r="A6" s="10" t="inlineStr">
        <is>
          <t>Contribution years</t>
        </is>
      </c>
      <c r="B6" s="50" t="n">
        <v>18</v>
      </c>
      <c r="C6" s="10" t="inlineStr">
        <is>
          <t>birth through age 17</t>
        </is>
      </c>
      <c r="D6" s="10" t="inlineStr">
        <is>
          <t>Policy assumption</t>
        </is>
      </c>
      <c r="E6" s="10" t="n"/>
      <c r="F6" s="10" t="n"/>
      <c r="G6" s="10" t="n"/>
      <c r="H6" s="10" t="n"/>
      <c r="I6" s="10" t="n"/>
      <c r="J6" s="10" t="n"/>
      <c r="K6" s="10" t="n"/>
      <c r="L6" s="10" t="n"/>
      <c r="M6" s="10" t="n"/>
      <c r="N6" s="10" t="n"/>
      <c r="O6" s="10" t="n"/>
    </row>
    <row r="7">
      <c r="A7" s="10" t="inlineStr">
        <is>
          <t>Full state funding ceiling</t>
        </is>
      </c>
      <c r="B7" s="50" t="n">
        <v>40000</v>
      </c>
      <c r="C7" s="10" t="inlineStr">
        <is>
          <t>$/family/year</t>
        </is>
      </c>
      <c r="D7" s="10" t="inlineStr">
        <is>
          <t>Policy assumption</t>
        </is>
      </c>
      <c r="E7" s="10" t="n"/>
      <c r="F7" s="10" t="n"/>
      <c r="G7" s="10" t="n"/>
      <c r="H7" s="10" t="n"/>
      <c r="I7" s="10" t="n"/>
      <c r="J7" s="10" t="n"/>
      <c r="K7" s="10" t="n"/>
      <c r="L7" s="10" t="n"/>
      <c r="M7" s="10" t="n"/>
      <c r="N7" s="10" t="n"/>
      <c r="O7" s="10" t="n"/>
    </row>
    <row r="8">
      <c r="A8" s="10" t="inlineStr">
        <is>
          <t>Zero state match income</t>
        </is>
      </c>
      <c r="B8" s="50" t="n">
        <v>200000</v>
      </c>
      <c r="C8" s="10" t="inlineStr">
        <is>
          <t>$/family/year</t>
        </is>
      </c>
      <c r="D8" s="10" t="inlineStr">
        <is>
          <t>Policy assumption</t>
        </is>
      </c>
      <c r="E8" s="10" t="n"/>
      <c r="F8" s="10" t="n"/>
      <c r="G8" s="10" t="n"/>
      <c r="H8" s="10" t="n"/>
      <c r="I8" s="10" t="n"/>
      <c r="J8" s="10" t="n"/>
      <c r="K8" s="10" t="n"/>
      <c r="L8" s="10" t="n"/>
      <c r="M8" s="10" t="n"/>
      <c r="N8" s="10" t="n"/>
      <c r="O8" s="10" t="n"/>
    </row>
    <row r="9">
      <c r="A9" s="10" t="inlineStr">
        <is>
          <t>Average state funding share</t>
        </is>
      </c>
      <c r="B9" s="323" t="n">
        <v>0.609</v>
      </c>
      <c r="C9" s="10" t="inlineStr">
        <is>
          <t>share of $5,200</t>
        </is>
      </c>
      <c r="D9" s="10" t="inlineStr">
        <is>
          <t>Provisional proxy; replace with newborn-family distribution</t>
        </is>
      </c>
      <c r="E9" s="10" t="n"/>
      <c r="F9" s="10" t="n"/>
      <c r="G9" s="10" t="n"/>
      <c r="H9" s="10" t="n"/>
      <c r="I9" s="10" t="n"/>
      <c r="J9" s="10" t="n"/>
      <c r="K9" s="10" t="n"/>
      <c r="L9" s="10" t="n"/>
      <c r="M9" s="10" t="n"/>
      <c r="N9" s="10" t="n"/>
      <c r="O9" s="10" t="n"/>
    </row>
    <row r="10">
      <c r="A10" s="10" t="inlineStr">
        <is>
          <t>Investment return</t>
        </is>
      </c>
      <c r="B10" s="324" t="n">
        <v>0.07000000000000001</v>
      </c>
      <c r="C10" s="10" t="inlineStr">
        <is>
          <t>annual nominal</t>
        </is>
      </c>
      <c r="D10" s="10" t="inlineStr">
        <is>
          <t>Scenario; not guaranteed</t>
        </is>
      </c>
      <c r="E10" s="10" t="n"/>
      <c r="F10" s="10" t="n"/>
      <c r="G10" s="10" t="n"/>
      <c r="H10" s="10" t="n"/>
      <c r="I10" s="10" t="n"/>
      <c r="J10" s="10" t="n"/>
      <c r="K10" s="10" t="n"/>
      <c r="L10" s="10" t="n"/>
      <c r="M10" s="10" t="n"/>
      <c r="N10" s="10" t="n"/>
      <c r="O10" s="10" t="n"/>
    </row>
    <row r="11">
      <c r="A11" s="10" t="inlineStr">
        <is>
          <t>Model horizon</t>
        </is>
      </c>
      <c r="B11" s="50" t="n">
        <v>40</v>
      </c>
      <c r="C11" s="10" t="inlineStr">
        <is>
          <t>years</t>
        </is>
      </c>
      <c r="D11" s="10" t="inlineStr">
        <is>
          <t>Policy model</t>
        </is>
      </c>
      <c r="E11" s="10" t="n"/>
      <c r="F11" s="10" t="n"/>
      <c r="G11" s="10" t="n"/>
      <c r="H11" s="10" t="n"/>
      <c r="I11" s="10" t="n"/>
      <c r="J11" s="10" t="n"/>
      <c r="K11" s="10" t="n"/>
      <c r="L11" s="10" t="n"/>
      <c r="M11" s="10" t="n"/>
      <c r="N11" s="10" t="n"/>
      <c r="O11" s="10" t="n"/>
    </row>
    <row r="12">
      <c r="A12" s="10" t="inlineStr">
        <is>
          <t>Adult savings ramp years</t>
        </is>
      </c>
      <c r="B12" s="50" t="n">
        <v>18</v>
      </c>
      <c r="C12" s="10" t="inlineStr">
        <is>
          <t>years</t>
        </is>
      </c>
      <c r="D12" s="10" t="inlineStr">
        <is>
          <t>Scenario assumption</t>
        </is>
      </c>
      <c r="E12" s="10" t="n"/>
      <c r="F12" s="10" t="n"/>
      <c r="G12" s="10" t="n"/>
      <c r="H12" s="10" t="n"/>
      <c r="I12" s="10" t="n"/>
      <c r="J12" s="10" t="n"/>
      <c r="K12" s="10" t="n"/>
      <c r="L12" s="10" t="n"/>
      <c r="M12" s="10" t="n"/>
      <c r="N12" s="10" t="n"/>
      <c r="O12" s="10" t="n"/>
    </row>
    <row r="13">
      <c r="A13" s="10" t="inlineStr">
        <is>
          <t>Savings begin in program year</t>
        </is>
      </c>
      <c r="B13" s="50">
        <f>B21+1</f>
        <v/>
      </c>
      <c r="C13" s="10" t="inlineStr">
        <is>
          <t>program year</t>
        </is>
      </c>
      <c r="D13" s="10" t="inlineStr">
        <is>
          <t>First-birth-related savings begin when the first funded cohort reaches the modeled average age at first child.</t>
        </is>
      </c>
      <c r="E13" s="10" t="n"/>
      <c r="F13" s="10" t="n"/>
      <c r="G13" s="10" t="n"/>
      <c r="H13" s="10" t="n"/>
      <c r="I13" s="10" t="n"/>
      <c r="J13" s="10" t="n"/>
      <c r="K13" s="10" t="n"/>
      <c r="L13" s="10" t="n"/>
      <c r="M13" s="10" t="n"/>
      <c r="N13" s="10" t="n"/>
      <c r="O13" s="10" t="n"/>
    </row>
    <row r="14">
      <c r="A14" s="10" t="n"/>
      <c r="B14" s="10" t="n"/>
      <c r="C14" s="10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  <c r="N14" s="10" t="n"/>
      <c r="O14" s="10" t="n"/>
    </row>
    <row r="15">
      <c r="A15" s="20" t="inlineStr">
        <is>
          <t>Derived metric</t>
        </is>
      </c>
      <c r="B15" s="20" t="inlineStr">
        <is>
          <t>Value</t>
        </is>
      </c>
      <c r="C15" s="10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 t="n"/>
    </row>
    <row r="16">
      <c r="A16" s="10" t="inlineStr">
        <is>
          <t>Full annual deposits / birth cohort</t>
        </is>
      </c>
      <c r="B16" s="325">
        <f>B4*B5</f>
        <v/>
      </c>
      <c r="C16" s="10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  <c r="M16" s="10" t="n"/>
      <c r="N16" s="10" t="n"/>
      <c r="O16" s="10" t="n"/>
    </row>
    <row r="17">
      <c r="A17" s="10" t="inlineStr">
        <is>
          <t>Avg state deposit / child</t>
        </is>
      </c>
      <c r="B17" s="325">
        <f>B5*B9</f>
        <v/>
      </c>
      <c r="C17" s="10" t="n"/>
      <c r="D17" s="10" t="n"/>
      <c r="E17" s="10" t="n"/>
      <c r="F17" s="10" t="n"/>
      <c r="G17" s="10" t="n"/>
      <c r="H17" s="10" t="n"/>
      <c r="I17" s="10" t="n"/>
      <c r="J17" s="10" t="n"/>
      <c r="K17" s="10" t="n"/>
      <c r="L17" s="10" t="n"/>
      <c r="M17" s="10" t="n"/>
      <c r="N17" s="10" t="n"/>
      <c r="O17" s="10" t="n"/>
    </row>
    <row r="18">
      <c r="A18" s="10" t="inlineStr">
        <is>
          <t>Avg parent deposit / child</t>
        </is>
      </c>
      <c r="B18" s="325">
        <f>B5-B17</f>
        <v/>
      </c>
      <c r="C18" s="10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  <c r="O18" s="10" t="n"/>
    </row>
    <row r="19">
      <c r="A19" s="10" t="inlineStr">
        <is>
          <t>Year-1 state cost</t>
        </is>
      </c>
      <c r="B19" s="325">
        <f>B4*B17</f>
        <v/>
      </c>
      <c r="C19" s="10" t="n"/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10" t="n"/>
      <c r="N19" s="10" t="n"/>
      <c r="O19" s="10" t="n"/>
    </row>
    <row r="20">
      <c r="A20" s="10" t="inlineStr">
        <is>
          <t>Steady-state state cost</t>
        </is>
      </c>
      <c r="B20" s="325">
        <f>B19*B6</f>
        <v/>
      </c>
      <c r="C20" s="10" t="n"/>
      <c r="D20" s="10" t="n"/>
      <c r="E20" s="10" t="n"/>
      <c r="F20" s="10" t="n"/>
      <c r="G20" s="10" t="n"/>
      <c r="H20" s="10" t="n"/>
      <c r="I20" s="10" t="n"/>
      <c r="J20" s="10" t="n"/>
      <c r="K20" s="10" t="n"/>
      <c r="L20" s="10" t="n"/>
      <c r="M20" s="10" t="n"/>
      <c r="N20" s="10" t="n"/>
      <c r="O20" s="10" t="n"/>
    </row>
    <row r="21">
      <c r="A21" s="93" t="inlineStr">
        <is>
          <t>Modeled average age at first child</t>
        </is>
      </c>
      <c r="B21" s="92" t="n">
        <v>24</v>
      </c>
      <c r="C21" s="10" t="inlineStr">
        <is>
          <t>years</t>
        </is>
      </c>
      <c r="D21" s="10" t="inlineStr">
        <is>
          <t>Base feasibility assumption: access to capital and a large first-birth wealth transfer are assumed to shift first births earlier than today's observed average.</t>
        </is>
      </c>
      <c r="E21" s="10" t="n"/>
      <c r="F21" s="10" t="n"/>
      <c r="G21" s="10" t="n"/>
      <c r="H21" s="10" t="n"/>
      <c r="I21" s="10" t="n"/>
      <c r="J21" s="10" t="n"/>
      <c r="K21" s="10" t="n"/>
      <c r="L21" s="10" t="n"/>
      <c r="M21" s="10" t="n"/>
      <c r="N21" s="10" t="n"/>
      <c r="O21" s="10" t="n"/>
    </row>
    <row r="22">
      <c r="A22" s="93" t="inlineStr">
        <is>
          <t>First-child age sensitivity — early</t>
        </is>
      </c>
      <c r="B22" s="92" t="n">
        <v>22</v>
      </c>
      <c r="C22" s="10" t="inlineStr">
        <is>
          <t>years</t>
        </is>
      </c>
      <c r="D22" s="10" t="inlineStr">
        <is>
          <t>Scenario assumption</t>
        </is>
      </c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0" t="n"/>
      <c r="O22" s="10" t="n"/>
    </row>
    <row r="23">
      <c r="A23" s="93" t="inlineStr">
        <is>
          <t>First-child age sensitivity — base</t>
        </is>
      </c>
      <c r="B23" s="92" t="n">
        <v>24</v>
      </c>
      <c r="C23" s="10" t="inlineStr">
        <is>
          <t>years</t>
        </is>
      </c>
      <c r="D23" s="10" t="inlineStr">
        <is>
          <t>Scenario assumption</t>
        </is>
      </c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  <c r="O23" s="10" t="n"/>
    </row>
    <row r="24">
      <c r="A24" s="93" t="inlineStr">
        <is>
          <t>First-child age sensitivity — later</t>
        </is>
      </c>
      <c r="B24" s="92" t="n">
        <v>27</v>
      </c>
      <c r="C24" s="10" t="inlineStr">
        <is>
          <t>years</t>
        </is>
      </c>
      <c r="D24" s="10" t="inlineStr">
        <is>
          <t>Scenario assumption</t>
        </is>
      </c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  <c r="N24" s="10" t="n"/>
      <c r="O24" s="10" t="n"/>
    </row>
    <row r="25">
      <c r="A25" s="10" t="n"/>
      <c r="B25" s="10" t="n"/>
      <c r="C25" s="10" t="n"/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10" t="n"/>
      <c r="O25" s="10" t="n"/>
    </row>
    <row r="26">
      <c r="A26" s="10" t="n"/>
      <c r="B26" s="10" t="n"/>
      <c r="C26" s="10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  <c r="O26" s="10" t="n"/>
    </row>
    <row r="27">
      <c r="A27" s="10" t="n"/>
      <c r="B27" s="10" t="n"/>
      <c r="C27" s="10" t="n"/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  <c r="N27" s="10" t="n"/>
      <c r="O27" s="10" t="n"/>
    </row>
    <row r="28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  <c r="N28" s="10" t="n"/>
      <c r="O28" s="10" t="n"/>
    </row>
    <row r="29">
      <c r="A29" s="10" t="n"/>
      <c r="B29" s="10" t="n"/>
      <c r="C29" s="10" t="n"/>
      <c r="D29" s="10" t="n"/>
      <c r="E29" s="10" t="n"/>
      <c r="F29" s="10" t="n"/>
      <c r="G29" s="10" t="n"/>
      <c r="H29" s="10" t="n"/>
      <c r="I29" s="10" t="n"/>
      <c r="J29" s="10" t="n"/>
      <c r="K29" s="10" t="n"/>
      <c r="L29" s="10" t="n"/>
      <c r="M29" s="10" t="n"/>
      <c r="N29" s="10" t="n"/>
      <c r="O29" s="10" t="n"/>
    </row>
    <row r="30">
      <c r="A30" s="10" t="n"/>
      <c r="B30" s="10" t="n"/>
      <c r="C30" s="10" t="n"/>
      <c r="D30" s="10" t="n"/>
      <c r="E30" s="10" t="n"/>
      <c r="F30" s="10" t="n"/>
      <c r="G30" s="10" t="n"/>
      <c r="H30" s="10" t="n"/>
      <c r="I30" s="10" t="n"/>
      <c r="J30" s="10" t="n"/>
      <c r="K30" s="10" t="n"/>
      <c r="L30" s="10" t="n"/>
      <c r="M30" s="10" t="n"/>
      <c r="N30" s="10" t="n"/>
      <c r="O30" s="10" t="n"/>
    </row>
    <row r="31">
      <c r="A31" s="10" t="n"/>
      <c r="B31" s="10" t="n"/>
      <c r="C31" s="10" t="n"/>
      <c r="D31" s="10" t="n"/>
      <c r="E31" s="10" t="n"/>
      <c r="F31" s="10" t="n"/>
      <c r="G31" s="10" t="n"/>
      <c r="H31" s="10" t="n"/>
      <c r="I31" s="10" t="n"/>
      <c r="J31" s="10" t="n"/>
      <c r="K31" s="10" t="n"/>
      <c r="L31" s="10" t="n"/>
      <c r="M31" s="10" t="n"/>
      <c r="N31" s="10" t="n"/>
      <c r="O31" s="10" t="n"/>
    </row>
    <row r="32">
      <c r="A32" s="10" t="n"/>
      <c r="B32" s="10" t="n"/>
      <c r="C32" s="10" t="n"/>
      <c r="D32" s="10" t="n"/>
      <c r="E32" s="10" t="n"/>
      <c r="F32" s="10" t="n"/>
      <c r="G32" s="10" t="n"/>
      <c r="H32" s="10" t="n"/>
      <c r="I32" s="10" t="n"/>
      <c r="J32" s="10" t="n"/>
      <c r="K32" s="10" t="n"/>
      <c r="L32" s="10" t="n"/>
      <c r="M32" s="10" t="n"/>
      <c r="N32" s="10" t="n"/>
      <c r="O32" s="10" t="n"/>
    </row>
    <row r="33">
      <c r="A33" s="10" t="n"/>
      <c r="B33" s="10" t="n"/>
      <c r="C33" s="10" t="n"/>
      <c r="D33" s="10" t="n"/>
      <c r="E33" s="10" t="n"/>
      <c r="F33" s="10" t="n"/>
      <c r="G33" s="10" t="n"/>
      <c r="H33" s="10" t="n"/>
      <c r="I33" s="10" t="n"/>
      <c r="J33" s="10" t="n"/>
      <c r="K33" s="10" t="n"/>
      <c r="L33" s="10" t="n"/>
      <c r="M33" s="10" t="n"/>
      <c r="N33" s="10" t="n"/>
      <c r="O33" s="10" t="n"/>
    </row>
    <row r="34">
      <c r="A34" s="10" t="n"/>
      <c r="B34" s="10" t="n"/>
      <c r="C34" s="10" t="n"/>
      <c r="D34" s="10" t="n"/>
      <c r="E34" s="10" t="n"/>
      <c r="F34" s="10" t="n"/>
      <c r="G34" s="10" t="n"/>
      <c r="H34" s="10" t="n"/>
      <c r="I34" s="10" t="n"/>
      <c r="J34" s="10" t="n"/>
      <c r="K34" s="10" t="n"/>
      <c r="L34" s="10" t="n"/>
      <c r="M34" s="10" t="n"/>
      <c r="N34" s="10" t="n"/>
      <c r="O34" s="10" t="n"/>
    </row>
    <row r="35">
      <c r="A35" s="10" t="n"/>
      <c r="B35" s="10" t="n"/>
      <c r="C35" s="10" t="n"/>
      <c r="D35" s="10" t="n"/>
      <c r="E35" s="10" t="n"/>
      <c r="F35" s="10" t="n"/>
      <c r="G35" s="10" t="n"/>
      <c r="H35" s="10" t="n"/>
      <c r="I35" s="10" t="n"/>
      <c r="J35" s="10" t="n"/>
      <c r="K35" s="10" t="n"/>
      <c r="L35" s="10" t="n"/>
      <c r="M35" s="10" t="n"/>
      <c r="N35" s="10" t="n"/>
      <c r="O35" s="10" t="n"/>
    </row>
    <row r="36">
      <c r="A36" s="10" t="n"/>
      <c r="B36" s="10" t="n"/>
      <c r="C36" s="10" t="n"/>
      <c r="D36" s="10" t="n"/>
      <c r="E36" s="10" t="n"/>
      <c r="F36" s="10" t="n"/>
      <c r="G36" s="10" t="n"/>
      <c r="H36" s="10" t="n"/>
      <c r="I36" s="10" t="n"/>
      <c r="J36" s="10" t="n"/>
      <c r="K36" s="10" t="n"/>
      <c r="L36" s="10" t="n"/>
      <c r="M36" s="10" t="n"/>
      <c r="N36" s="10" t="n"/>
      <c r="O36" s="10" t="n"/>
    </row>
    <row r="37">
      <c r="A37" s="10" t="n"/>
      <c r="B37" s="10" t="n"/>
      <c r="C37" s="10" t="n"/>
      <c r="D37" s="10" t="n"/>
      <c r="E37" s="10" t="n"/>
      <c r="F37" s="10" t="n"/>
      <c r="G37" s="10" t="n"/>
      <c r="H37" s="10" t="n"/>
      <c r="I37" s="10" t="n"/>
      <c r="J37" s="10" t="n"/>
      <c r="K37" s="10" t="n"/>
      <c r="L37" s="10" t="n"/>
      <c r="M37" s="10" t="n"/>
      <c r="N37" s="10" t="n"/>
      <c r="O37" s="10" t="n"/>
    </row>
    <row r="38">
      <c r="A38" s="10" t="n"/>
      <c r="B38" s="10" t="n"/>
      <c r="C38" s="10" t="n"/>
      <c r="D38" s="10" t="n"/>
      <c r="E38" s="10" t="n"/>
      <c r="F38" s="10" t="n"/>
      <c r="G38" s="10" t="n"/>
      <c r="H38" s="10" t="n"/>
      <c r="I38" s="10" t="n"/>
      <c r="J38" s="10" t="n"/>
      <c r="K38" s="10" t="n"/>
      <c r="L38" s="10" t="n"/>
      <c r="M38" s="10" t="n"/>
      <c r="N38" s="10" t="n"/>
      <c r="O38" s="10" t="n"/>
    </row>
    <row r="39">
      <c r="A39" s="10" t="n"/>
      <c r="B39" s="10" t="n"/>
      <c r="C39" s="10" t="n"/>
      <c r="D39" s="10" t="n"/>
      <c r="E39" s="10" t="n"/>
      <c r="F39" s="10" t="n"/>
      <c r="G39" s="10" t="n"/>
      <c r="H39" s="10" t="n"/>
      <c r="I39" s="10" t="n"/>
      <c r="J39" s="10" t="n"/>
      <c r="K39" s="10" t="n"/>
      <c r="L39" s="10" t="n"/>
      <c r="M39" s="10" t="n"/>
      <c r="N39" s="10" t="n"/>
      <c r="O39" s="10" t="n"/>
    </row>
    <row r="40">
      <c r="A40" s="10" t="n"/>
      <c r="B40" s="10" t="n"/>
      <c r="C40" s="10" t="n"/>
      <c r="D40" s="10" t="n"/>
      <c r="E40" s="10" t="n"/>
      <c r="F40" s="10" t="n"/>
      <c r="G40" s="10" t="n"/>
      <c r="H40" s="10" t="n"/>
      <c r="I40" s="10" t="n"/>
      <c r="J40" s="10" t="n"/>
      <c r="K40" s="10" t="n"/>
      <c r="L40" s="10" t="n"/>
      <c r="M40" s="10" t="n"/>
      <c r="N40" s="10" t="n"/>
      <c r="O40" s="10" t="n"/>
    </row>
    <row r="41">
      <c r="A41" s="10" t="n"/>
      <c r="B41" s="10" t="n"/>
      <c r="C41" s="10" t="n"/>
      <c r="D41" s="10" t="n"/>
      <c r="E41" s="10" t="n"/>
      <c r="F41" s="10" t="n"/>
      <c r="G41" s="10" t="n"/>
      <c r="H41" s="10" t="n"/>
      <c r="I41" s="10" t="n"/>
      <c r="J41" s="10" t="n"/>
      <c r="K41" s="10" t="n"/>
      <c r="L41" s="10" t="n"/>
      <c r="M41" s="10" t="n"/>
      <c r="N41" s="10" t="n"/>
      <c r="O41" s="10" t="n"/>
    </row>
    <row r="42">
      <c r="A42" s="10" t="n"/>
      <c r="B42" s="10" t="n"/>
      <c r="C42" s="10" t="n"/>
      <c r="D42" s="10" t="n"/>
      <c r="E42" s="10" t="n"/>
      <c r="F42" s="10" t="n"/>
      <c r="G42" s="10" t="n"/>
      <c r="H42" s="10" t="n"/>
      <c r="I42" s="10" t="n"/>
      <c r="J42" s="10" t="n"/>
      <c r="K42" s="10" t="n"/>
      <c r="L42" s="10" t="n"/>
      <c r="M42" s="10" t="n"/>
      <c r="N42" s="10" t="n"/>
      <c r="O42" s="10" t="n"/>
    </row>
    <row r="43">
      <c r="A43" s="10" t="n"/>
      <c r="B43" s="10" t="n"/>
      <c r="C43" s="10" t="n"/>
      <c r="D43" s="10" t="n"/>
      <c r="E43" s="10" t="n"/>
      <c r="F43" s="10" t="n"/>
      <c r="G43" s="10" t="n"/>
      <c r="H43" s="10" t="n"/>
      <c r="I43" s="10" t="n"/>
      <c r="J43" s="10" t="n"/>
      <c r="K43" s="10" t="n"/>
      <c r="L43" s="10" t="n"/>
      <c r="M43" s="10" t="n"/>
      <c r="N43" s="10" t="n"/>
      <c r="O43" s="10" t="n"/>
    </row>
    <row r="44">
      <c r="A44" s="10" t="n"/>
      <c r="B44" s="10" t="n"/>
      <c r="C44" s="10" t="n"/>
      <c r="D44" s="10" t="n"/>
      <c r="E44" s="10" t="n"/>
      <c r="F44" s="10" t="n"/>
      <c r="G44" s="10" t="n"/>
      <c r="H44" s="10" t="n"/>
      <c r="I44" s="10" t="n"/>
      <c r="J44" s="10" t="n"/>
      <c r="K44" s="10" t="n"/>
      <c r="L44" s="10" t="n"/>
      <c r="M44" s="10" t="n"/>
      <c r="N44" s="10" t="n"/>
      <c r="O44" s="10" t="n"/>
    </row>
    <row r="45">
      <c r="A45" s="10" t="n"/>
      <c r="B45" s="10" t="n"/>
      <c r="C45" s="10" t="n"/>
      <c r="D45" s="10" t="n"/>
      <c r="E45" s="10" t="n"/>
      <c r="F45" s="10" t="n"/>
      <c r="G45" s="10" t="n"/>
      <c r="H45" s="10" t="n"/>
      <c r="I45" s="10" t="n"/>
      <c r="J45" s="10" t="n"/>
      <c r="K45" s="10" t="n"/>
      <c r="L45" s="10" t="n"/>
      <c r="M45" s="10" t="n"/>
      <c r="N45" s="10" t="n"/>
      <c r="O45" s="10" t="n"/>
    </row>
    <row r="46">
      <c r="A46" s="10" t="n"/>
      <c r="B46" s="10" t="n"/>
      <c r="C46" s="10" t="n"/>
      <c r="D46" s="10" t="n"/>
      <c r="E46" s="10" t="n"/>
      <c r="F46" s="10" t="n"/>
      <c r="G46" s="10" t="n"/>
      <c r="H46" s="10" t="n"/>
      <c r="I46" s="10" t="n"/>
      <c r="J46" s="10" t="n"/>
      <c r="K46" s="10" t="n"/>
      <c r="L46" s="10" t="n"/>
      <c r="M46" s="10" t="n"/>
      <c r="N46" s="10" t="n"/>
      <c r="O46" s="10" t="n"/>
    </row>
    <row r="47">
      <c r="A47" s="10" t="n"/>
      <c r="B47" s="10" t="n"/>
      <c r="C47" s="10" t="n"/>
      <c r="D47" s="10" t="n"/>
      <c r="E47" s="10" t="n"/>
      <c r="F47" s="10" t="n"/>
      <c r="G47" s="10" t="n"/>
      <c r="H47" s="10" t="n"/>
      <c r="I47" s="10" t="n"/>
      <c r="J47" s="10" t="n"/>
      <c r="K47" s="10" t="n"/>
      <c r="L47" s="10" t="n"/>
      <c r="M47" s="10" t="n"/>
      <c r="N47" s="10" t="n"/>
      <c r="O47" s="10" t="n"/>
    </row>
    <row r="48">
      <c r="A48" s="10" t="n"/>
      <c r="B48" s="10" t="n"/>
      <c r="C48" s="10" t="n"/>
      <c r="D48" s="10" t="n"/>
      <c r="E48" s="10" t="n"/>
      <c r="F48" s="10" t="n"/>
      <c r="G48" s="10" t="n"/>
      <c r="H48" s="10" t="n"/>
      <c r="I48" s="10" t="n"/>
      <c r="J48" s="10" t="n"/>
      <c r="K48" s="10" t="n"/>
      <c r="L48" s="10" t="n"/>
      <c r="M48" s="10" t="n"/>
      <c r="N48" s="10" t="n"/>
      <c r="O48" s="10" t="n"/>
    </row>
    <row r="49">
      <c r="A49" s="10" t="n"/>
      <c r="B49" s="10" t="n"/>
      <c r="C49" s="10" t="n"/>
      <c r="D49" s="10" t="n"/>
      <c r="E49" s="10" t="n"/>
      <c r="F49" s="10" t="n"/>
      <c r="G49" s="10" t="n"/>
      <c r="H49" s="10" t="n"/>
      <c r="I49" s="10" t="n"/>
      <c r="J49" s="10" t="n"/>
      <c r="K49" s="10" t="n"/>
      <c r="L49" s="10" t="n"/>
      <c r="M49" s="10" t="n"/>
      <c r="N49" s="10" t="n"/>
      <c r="O49" s="10" t="n"/>
    </row>
    <row r="50">
      <c r="A50" s="10" t="n"/>
      <c r="B50" s="10" t="n"/>
      <c r="C50" s="10" t="n"/>
      <c r="D50" s="10" t="n"/>
      <c r="E50" s="10" t="n"/>
      <c r="F50" s="10" t="n"/>
      <c r="G50" s="10" t="n"/>
      <c r="H50" s="10" t="n"/>
      <c r="I50" s="10" t="n"/>
      <c r="J50" s="10" t="n"/>
      <c r="K50" s="10" t="n"/>
      <c r="L50" s="10" t="n"/>
      <c r="M50" s="10" t="n"/>
      <c r="N50" s="10" t="n"/>
      <c r="O50" s="10" t="n"/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50"/>
  <sheetViews>
    <sheetView workbookViewId="0">
      <selection activeCell="A1" sqref="A1"/>
    </sheetView>
  </sheetViews>
  <sheetFormatPr baseColWidth="8" defaultRowHeight="15"/>
  <cols>
    <col width="18" customWidth="1" style="66" min="1" max="1"/>
    <col width="18" customWidth="1" style="66" min="2" max="2"/>
    <col width="18" customWidth="1" style="66" min="3" max="3"/>
    <col width="18" customWidth="1" style="66" min="4" max="4"/>
    <col width="18" customWidth="1" style="66" min="5" max="5"/>
    <col width="18" customWidth="1" style="66" min="6" max="6"/>
  </cols>
  <sheetData>
    <row r="1">
      <c r="A1" s="49" t="inlineStr">
        <is>
          <t>Linear State Funding Scale</t>
        </is>
      </c>
      <c r="B1" s="1" t="n"/>
      <c r="C1" s="1" t="n"/>
      <c r="D1" s="1" t="n"/>
      <c r="E1" s="1" t="n"/>
      <c r="F1" s="1" t="n"/>
      <c r="G1" s="10" t="n"/>
      <c r="H1" s="10" t="n"/>
      <c r="I1" s="10" t="n"/>
      <c r="J1" s="10" t="n"/>
      <c r="K1" s="10" t="n"/>
      <c r="L1" s="10" t="n"/>
      <c r="M1" s="10" t="n"/>
      <c r="N1" s="10" t="n"/>
      <c r="O1" s="10" t="n"/>
    </row>
    <row r="2">
      <c r="A2" s="10" t="n"/>
      <c r="B2" s="10" t="n"/>
      <c r="C2" s="10" t="n"/>
      <c r="D2" s="10" t="n"/>
      <c r="E2" s="10" t="n"/>
      <c r="F2" s="10" t="n"/>
      <c r="G2" s="10" t="n"/>
      <c r="H2" s="10" t="n"/>
      <c r="I2" s="10" t="n"/>
      <c r="J2" s="10" t="n"/>
      <c r="K2" s="10" t="n"/>
      <c r="L2" s="10" t="n"/>
      <c r="M2" s="10" t="n"/>
      <c r="N2" s="10" t="n"/>
      <c r="O2" s="10" t="n"/>
    </row>
    <row r="3">
      <c r="A3" s="20" t="inlineStr">
        <is>
          <t>Family income</t>
        </is>
      </c>
      <c r="B3" s="20" t="inlineStr">
        <is>
          <t>State share</t>
        </is>
      </c>
      <c r="C3" s="20" t="inlineStr">
        <is>
          <t>State $/child</t>
        </is>
      </c>
      <c r="D3" s="20" t="inlineStr">
        <is>
          <t>Parent share</t>
        </is>
      </c>
      <c r="E3" s="20" t="inlineStr">
        <is>
          <t>Parent $/child</t>
        </is>
      </c>
      <c r="F3" s="20" t="inlineStr">
        <is>
          <t>State : parent match</t>
        </is>
      </c>
      <c r="G3" s="10" t="n"/>
      <c r="H3" s="10" t="n"/>
      <c r="I3" s="10" t="n"/>
      <c r="J3" s="10" t="n"/>
      <c r="K3" s="10" t="n"/>
      <c r="L3" s="10" t="n"/>
      <c r="M3" s="10" t="n"/>
      <c r="N3" s="10" t="n"/>
      <c r="O3" s="10" t="n"/>
    </row>
    <row r="4">
      <c r="A4" s="326" t="n">
        <v>0</v>
      </c>
      <c r="B4" s="327">
        <f>IF(A4&lt;=Assumptions!$B$7,1,IF(A4&gt;=Assumptions!$B$8,0,(Assumptions!$B$8-A4)/(Assumptions!$B$8-Assumptions!$B$7)))</f>
        <v/>
      </c>
      <c r="C4" s="326">
        <f>B4*Assumptions!$B$5</f>
        <v/>
      </c>
      <c r="D4" s="327">
        <f>1-B4</f>
        <v/>
      </c>
      <c r="E4" s="326">
        <f>D4*Assumptions!$B$5</f>
        <v/>
      </c>
      <c r="F4" s="328">
        <f>IF(E4=0,0,C4/E4)</f>
        <v/>
      </c>
      <c r="G4" s="10" t="n"/>
      <c r="H4" s="10" t="n"/>
      <c r="I4" s="10" t="n"/>
      <c r="J4" s="10" t="n"/>
      <c r="K4" s="10" t="n"/>
      <c r="L4" s="10" t="n"/>
      <c r="M4" s="10" t="n"/>
      <c r="N4" s="10" t="n"/>
      <c r="O4" s="10" t="n"/>
    </row>
    <row r="5">
      <c r="A5" s="326" t="n">
        <v>10000</v>
      </c>
      <c r="B5" s="327">
        <f>IF(A5&lt;=Assumptions!$B$7,1,IF(A5&gt;=Assumptions!$B$8,0,(Assumptions!$B$8-A5)/(Assumptions!$B$8-Assumptions!$B$7)))</f>
        <v/>
      </c>
      <c r="C5" s="326">
        <f>B5*Assumptions!$B$5</f>
        <v/>
      </c>
      <c r="D5" s="327">
        <f>1-B5</f>
        <v/>
      </c>
      <c r="E5" s="326">
        <f>D5*Assumptions!$B$5</f>
        <v/>
      </c>
      <c r="F5" s="328">
        <f>IF(E5=0,0,C5/E5)</f>
        <v/>
      </c>
      <c r="G5" s="10" t="n"/>
      <c r="H5" s="10" t="n"/>
      <c r="I5" s="10" t="n"/>
      <c r="J5" s="10" t="n"/>
      <c r="K5" s="10" t="n"/>
      <c r="L5" s="10" t="n"/>
      <c r="M5" s="10" t="n"/>
      <c r="N5" s="10" t="n"/>
      <c r="O5" s="10" t="n"/>
    </row>
    <row r="6">
      <c r="A6" s="326" t="n">
        <v>20000</v>
      </c>
      <c r="B6" s="327">
        <f>IF(A6&lt;=Assumptions!$B$7,1,IF(A6&gt;=Assumptions!$B$8,0,(Assumptions!$B$8-A6)/(Assumptions!$B$8-Assumptions!$B$7)))</f>
        <v/>
      </c>
      <c r="C6" s="326">
        <f>B6*Assumptions!$B$5</f>
        <v/>
      </c>
      <c r="D6" s="327">
        <f>1-B6</f>
        <v/>
      </c>
      <c r="E6" s="326">
        <f>D6*Assumptions!$B$5</f>
        <v/>
      </c>
      <c r="F6" s="328">
        <f>IF(E6=0,0,C6/E6)</f>
        <v/>
      </c>
      <c r="G6" s="10" t="n"/>
      <c r="H6" s="10" t="n"/>
      <c r="I6" s="10" t="n"/>
      <c r="J6" s="10" t="n"/>
      <c r="K6" s="10" t="n"/>
      <c r="L6" s="10" t="n"/>
      <c r="M6" s="10" t="n"/>
      <c r="N6" s="10" t="n"/>
      <c r="O6" s="10" t="n"/>
    </row>
    <row r="7">
      <c r="A7" s="326" t="n">
        <v>30000</v>
      </c>
      <c r="B7" s="327">
        <f>IF(A7&lt;=Assumptions!$B$7,1,IF(A7&gt;=Assumptions!$B$8,0,(Assumptions!$B$8-A7)/(Assumptions!$B$8-Assumptions!$B$7)))</f>
        <v/>
      </c>
      <c r="C7" s="326">
        <f>B7*Assumptions!$B$5</f>
        <v/>
      </c>
      <c r="D7" s="327">
        <f>1-B7</f>
        <v/>
      </c>
      <c r="E7" s="326">
        <f>D7*Assumptions!$B$5</f>
        <v/>
      </c>
      <c r="F7" s="328">
        <f>IF(E7=0,0,C7/E7)</f>
        <v/>
      </c>
      <c r="G7" s="10" t="n"/>
      <c r="H7" s="10" t="n"/>
      <c r="I7" s="10" t="n"/>
      <c r="J7" s="10" t="n"/>
      <c r="K7" s="10" t="n"/>
      <c r="L7" s="10" t="n"/>
      <c r="M7" s="10" t="n"/>
      <c r="N7" s="10" t="n"/>
      <c r="O7" s="10" t="n"/>
    </row>
    <row r="8">
      <c r="A8" s="326" t="n">
        <v>40000</v>
      </c>
      <c r="B8" s="327">
        <f>IF(A8&lt;=Assumptions!$B$7,1,IF(A8&gt;=Assumptions!$B$8,0,(Assumptions!$B$8-A8)/(Assumptions!$B$8-Assumptions!$B$7)))</f>
        <v/>
      </c>
      <c r="C8" s="326">
        <f>B8*Assumptions!$B$5</f>
        <v/>
      </c>
      <c r="D8" s="327">
        <f>1-B8</f>
        <v/>
      </c>
      <c r="E8" s="326">
        <f>D8*Assumptions!$B$5</f>
        <v/>
      </c>
      <c r="F8" s="328">
        <f>IF(E8=0,0,C8/E8)</f>
        <v/>
      </c>
      <c r="G8" s="10" t="n"/>
      <c r="H8" s="10" t="n"/>
      <c r="I8" s="10" t="n"/>
      <c r="J8" s="10" t="n"/>
      <c r="K8" s="10" t="n"/>
      <c r="L8" s="10" t="n"/>
      <c r="M8" s="10" t="n"/>
      <c r="N8" s="10" t="n"/>
      <c r="O8" s="10" t="n"/>
    </row>
    <row r="9">
      <c r="A9" s="326" t="n">
        <v>50000</v>
      </c>
      <c r="B9" s="327">
        <f>IF(A9&lt;=Assumptions!$B$7,1,IF(A9&gt;=Assumptions!$B$8,0,(Assumptions!$B$8-A9)/(Assumptions!$B$8-Assumptions!$B$7)))</f>
        <v/>
      </c>
      <c r="C9" s="326">
        <f>B9*Assumptions!$B$5</f>
        <v/>
      </c>
      <c r="D9" s="327">
        <f>1-B9</f>
        <v/>
      </c>
      <c r="E9" s="326">
        <f>D9*Assumptions!$B$5</f>
        <v/>
      </c>
      <c r="F9" s="328">
        <f>IF(E9=0,0,C9/E9)</f>
        <v/>
      </c>
      <c r="G9" s="10" t="n"/>
      <c r="H9" s="10" t="n"/>
      <c r="I9" s="10" t="n"/>
      <c r="J9" s="10" t="n"/>
      <c r="K9" s="10" t="n"/>
      <c r="L9" s="10" t="n"/>
      <c r="M9" s="10" t="n"/>
      <c r="N9" s="10" t="n"/>
      <c r="O9" s="10" t="n"/>
    </row>
    <row r="10">
      <c r="A10" s="326" t="n">
        <v>60000</v>
      </c>
      <c r="B10" s="327">
        <f>IF(A10&lt;=Assumptions!$B$7,1,IF(A10&gt;=Assumptions!$B$8,0,(Assumptions!$B$8-A10)/(Assumptions!$B$8-Assumptions!$B$7)))</f>
        <v/>
      </c>
      <c r="C10" s="326">
        <f>B10*Assumptions!$B$5</f>
        <v/>
      </c>
      <c r="D10" s="327">
        <f>1-B10</f>
        <v/>
      </c>
      <c r="E10" s="326">
        <f>D10*Assumptions!$B$5</f>
        <v/>
      </c>
      <c r="F10" s="328">
        <f>IF(E10=0,0,C10/E10)</f>
        <v/>
      </c>
      <c r="G10" s="10" t="n"/>
      <c r="H10" s="10" t="n"/>
      <c r="I10" s="10" t="n"/>
      <c r="J10" s="10" t="n"/>
      <c r="K10" s="10" t="n"/>
      <c r="L10" s="10" t="n"/>
      <c r="M10" s="10" t="n"/>
      <c r="N10" s="10" t="n"/>
      <c r="O10" s="10" t="n"/>
    </row>
    <row r="11">
      <c r="A11" s="326" t="n">
        <v>70000</v>
      </c>
      <c r="B11" s="327">
        <f>IF(A11&lt;=Assumptions!$B$7,1,IF(A11&gt;=Assumptions!$B$8,0,(Assumptions!$B$8-A11)/(Assumptions!$B$8-Assumptions!$B$7)))</f>
        <v/>
      </c>
      <c r="C11" s="326">
        <f>B11*Assumptions!$B$5</f>
        <v/>
      </c>
      <c r="D11" s="327">
        <f>1-B11</f>
        <v/>
      </c>
      <c r="E11" s="326">
        <f>D11*Assumptions!$B$5</f>
        <v/>
      </c>
      <c r="F11" s="328">
        <f>IF(E11=0,0,C11/E11)</f>
        <v/>
      </c>
      <c r="G11" s="10" t="n"/>
      <c r="H11" s="10" t="n"/>
      <c r="I11" s="10" t="n"/>
      <c r="J11" s="10" t="n"/>
      <c r="K11" s="10" t="n"/>
      <c r="L11" s="10" t="n"/>
      <c r="M11" s="10" t="n"/>
      <c r="N11" s="10" t="n"/>
      <c r="O11" s="10" t="n"/>
    </row>
    <row r="12">
      <c r="A12" s="326" t="n">
        <v>80000</v>
      </c>
      <c r="B12" s="327">
        <f>IF(A12&lt;=Assumptions!$B$7,1,IF(A12&gt;=Assumptions!$B$8,0,(Assumptions!$B$8-A12)/(Assumptions!$B$8-Assumptions!$B$7)))</f>
        <v/>
      </c>
      <c r="C12" s="326">
        <f>B12*Assumptions!$B$5</f>
        <v/>
      </c>
      <c r="D12" s="327">
        <f>1-B12</f>
        <v/>
      </c>
      <c r="E12" s="326">
        <f>D12*Assumptions!$B$5</f>
        <v/>
      </c>
      <c r="F12" s="328">
        <f>IF(E12=0,0,C12/E12)</f>
        <v/>
      </c>
      <c r="G12" s="10" t="n"/>
      <c r="H12" s="10" t="n"/>
      <c r="I12" s="10" t="n"/>
      <c r="J12" s="10" t="n"/>
      <c r="K12" s="10" t="n"/>
      <c r="L12" s="10" t="n"/>
      <c r="M12" s="10" t="n"/>
      <c r="N12" s="10" t="n"/>
      <c r="O12" s="10" t="n"/>
    </row>
    <row r="13">
      <c r="A13" s="326" t="n">
        <v>90000</v>
      </c>
      <c r="B13" s="327">
        <f>IF(A13&lt;=Assumptions!$B$7,1,IF(A13&gt;=Assumptions!$B$8,0,(Assumptions!$B$8-A13)/(Assumptions!$B$8-Assumptions!$B$7)))</f>
        <v/>
      </c>
      <c r="C13" s="326">
        <f>B13*Assumptions!$B$5</f>
        <v/>
      </c>
      <c r="D13" s="327">
        <f>1-B13</f>
        <v/>
      </c>
      <c r="E13" s="326">
        <f>D13*Assumptions!$B$5</f>
        <v/>
      </c>
      <c r="F13" s="328">
        <f>IF(E13=0,0,C13/E13)</f>
        <v/>
      </c>
      <c r="G13" s="10" t="n"/>
      <c r="H13" s="10" t="n"/>
      <c r="I13" s="10" t="n"/>
      <c r="J13" s="10" t="n"/>
      <c r="K13" s="10" t="n"/>
      <c r="L13" s="10" t="n"/>
      <c r="M13" s="10" t="n"/>
      <c r="N13" s="10" t="n"/>
      <c r="O13" s="10" t="n"/>
    </row>
    <row r="14">
      <c r="A14" s="326" t="n">
        <v>100000</v>
      </c>
      <c r="B14" s="327">
        <f>IF(A14&lt;=Assumptions!$B$7,1,IF(A14&gt;=Assumptions!$B$8,0,(Assumptions!$B$8-A14)/(Assumptions!$B$8-Assumptions!$B$7)))</f>
        <v/>
      </c>
      <c r="C14" s="326">
        <f>B14*Assumptions!$B$5</f>
        <v/>
      </c>
      <c r="D14" s="327">
        <f>1-B14</f>
        <v/>
      </c>
      <c r="E14" s="326">
        <f>D14*Assumptions!$B$5</f>
        <v/>
      </c>
      <c r="F14" s="328">
        <f>IF(E14=0,0,C14/E14)</f>
        <v/>
      </c>
      <c r="G14" s="10" t="n"/>
      <c r="H14" s="10" t="n"/>
      <c r="I14" s="10" t="n"/>
      <c r="J14" s="10" t="n"/>
      <c r="K14" s="10" t="n"/>
      <c r="L14" s="10" t="n"/>
      <c r="M14" s="10" t="n"/>
      <c r="N14" s="10" t="n"/>
      <c r="O14" s="10" t="n"/>
    </row>
    <row r="15">
      <c r="A15" s="326" t="n">
        <v>110000</v>
      </c>
      <c r="B15" s="327">
        <f>IF(A15&lt;=Assumptions!$B$7,1,IF(A15&gt;=Assumptions!$B$8,0,(Assumptions!$B$8-A15)/(Assumptions!$B$8-Assumptions!$B$7)))</f>
        <v/>
      </c>
      <c r="C15" s="326">
        <f>B15*Assumptions!$B$5</f>
        <v/>
      </c>
      <c r="D15" s="327">
        <f>1-B15</f>
        <v/>
      </c>
      <c r="E15" s="326">
        <f>D15*Assumptions!$B$5</f>
        <v/>
      </c>
      <c r="F15" s="328">
        <f>IF(E15=0,0,C15/E15)</f>
        <v/>
      </c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 t="n"/>
    </row>
    <row r="16">
      <c r="A16" s="326" t="n">
        <v>120000</v>
      </c>
      <c r="B16" s="327">
        <f>IF(A16&lt;=Assumptions!$B$7,1,IF(A16&gt;=Assumptions!$B$8,0,(Assumptions!$B$8-A16)/(Assumptions!$B$8-Assumptions!$B$7)))</f>
        <v/>
      </c>
      <c r="C16" s="326">
        <f>B16*Assumptions!$B$5</f>
        <v/>
      </c>
      <c r="D16" s="327">
        <f>1-B16</f>
        <v/>
      </c>
      <c r="E16" s="326">
        <f>D16*Assumptions!$B$5</f>
        <v/>
      </c>
      <c r="F16" s="328">
        <f>IF(E16=0,0,C16/E16)</f>
        <v/>
      </c>
      <c r="G16" s="10" t="n"/>
      <c r="H16" s="10" t="n"/>
      <c r="I16" s="10" t="n"/>
      <c r="J16" s="10" t="n"/>
      <c r="K16" s="10" t="n"/>
      <c r="L16" s="10" t="n"/>
      <c r="M16" s="10" t="n"/>
      <c r="N16" s="10" t="n"/>
      <c r="O16" s="10" t="n"/>
    </row>
    <row r="17">
      <c r="A17" s="326" t="n">
        <v>130000</v>
      </c>
      <c r="B17" s="327">
        <f>IF(A17&lt;=Assumptions!$B$7,1,IF(A17&gt;=Assumptions!$B$8,0,(Assumptions!$B$8-A17)/(Assumptions!$B$8-Assumptions!$B$7)))</f>
        <v/>
      </c>
      <c r="C17" s="326">
        <f>B17*Assumptions!$B$5</f>
        <v/>
      </c>
      <c r="D17" s="327">
        <f>1-B17</f>
        <v/>
      </c>
      <c r="E17" s="326">
        <f>D17*Assumptions!$B$5</f>
        <v/>
      </c>
      <c r="F17" s="328">
        <f>IF(E17=0,0,C17/E17)</f>
        <v/>
      </c>
      <c r="G17" s="10" t="n"/>
      <c r="H17" s="10" t="n"/>
      <c r="I17" s="10" t="n"/>
      <c r="J17" s="10" t="n"/>
      <c r="K17" s="10" t="n"/>
      <c r="L17" s="10" t="n"/>
      <c r="M17" s="10" t="n"/>
      <c r="N17" s="10" t="n"/>
      <c r="O17" s="10" t="n"/>
    </row>
    <row r="18">
      <c r="A18" s="326" t="n">
        <v>140000</v>
      </c>
      <c r="B18" s="327">
        <f>IF(A18&lt;=Assumptions!$B$7,1,IF(A18&gt;=Assumptions!$B$8,0,(Assumptions!$B$8-A18)/(Assumptions!$B$8-Assumptions!$B$7)))</f>
        <v/>
      </c>
      <c r="C18" s="326">
        <f>B18*Assumptions!$B$5</f>
        <v/>
      </c>
      <c r="D18" s="327">
        <f>1-B18</f>
        <v/>
      </c>
      <c r="E18" s="326">
        <f>D18*Assumptions!$B$5</f>
        <v/>
      </c>
      <c r="F18" s="328">
        <f>IF(E18=0,0,C18/E18)</f>
        <v/>
      </c>
      <c r="G18" s="10" t="n"/>
      <c r="H18" s="10" t="n"/>
      <c r="I18" s="10" t="n"/>
      <c r="J18" s="10" t="n"/>
      <c r="K18" s="10" t="n"/>
      <c r="L18" s="10" t="n"/>
      <c r="M18" s="10" t="n"/>
      <c r="N18" s="10" t="n"/>
      <c r="O18" s="10" t="n"/>
    </row>
    <row r="19">
      <c r="A19" s="326" t="n">
        <v>150000</v>
      </c>
      <c r="B19" s="327">
        <f>IF(A19&lt;=Assumptions!$B$7,1,IF(A19&gt;=Assumptions!$B$8,0,(Assumptions!$B$8-A19)/(Assumptions!$B$8-Assumptions!$B$7)))</f>
        <v/>
      </c>
      <c r="C19" s="326">
        <f>B19*Assumptions!$B$5</f>
        <v/>
      </c>
      <c r="D19" s="327">
        <f>1-B19</f>
        <v/>
      </c>
      <c r="E19" s="326">
        <f>D19*Assumptions!$B$5</f>
        <v/>
      </c>
      <c r="F19" s="328">
        <f>IF(E19=0,0,C19/E19)</f>
        <v/>
      </c>
      <c r="G19" s="10" t="n"/>
      <c r="H19" s="10" t="n"/>
      <c r="I19" s="10" t="n"/>
      <c r="J19" s="10" t="n"/>
      <c r="K19" s="10" t="n"/>
      <c r="L19" s="10" t="n"/>
      <c r="M19" s="10" t="n"/>
      <c r="N19" s="10" t="n"/>
      <c r="O19" s="10" t="n"/>
    </row>
    <row r="20">
      <c r="A20" s="326" t="n">
        <v>160000</v>
      </c>
      <c r="B20" s="327">
        <f>IF(A20&lt;=Assumptions!$B$7,1,IF(A20&gt;=Assumptions!$B$8,0,(Assumptions!$B$8-A20)/(Assumptions!$B$8-Assumptions!$B$7)))</f>
        <v/>
      </c>
      <c r="C20" s="326">
        <f>B20*Assumptions!$B$5</f>
        <v/>
      </c>
      <c r="D20" s="327">
        <f>1-B20</f>
        <v/>
      </c>
      <c r="E20" s="326">
        <f>D20*Assumptions!$B$5</f>
        <v/>
      </c>
      <c r="F20" s="328">
        <f>IF(E20=0,0,C20/E20)</f>
        <v/>
      </c>
      <c r="G20" s="10" t="n"/>
      <c r="H20" s="10" t="n"/>
      <c r="I20" s="10" t="n"/>
      <c r="J20" s="10" t="n"/>
      <c r="K20" s="10" t="n"/>
      <c r="L20" s="10" t="n"/>
      <c r="M20" s="10" t="n"/>
      <c r="N20" s="10" t="n"/>
      <c r="O20" s="10" t="n"/>
    </row>
    <row r="21">
      <c r="A21" s="326" t="n">
        <v>170000</v>
      </c>
      <c r="B21" s="327">
        <f>IF(A21&lt;=Assumptions!$B$7,1,IF(A21&gt;=Assumptions!$B$8,0,(Assumptions!$B$8-A21)/(Assumptions!$B$8-Assumptions!$B$7)))</f>
        <v/>
      </c>
      <c r="C21" s="326">
        <f>B21*Assumptions!$B$5</f>
        <v/>
      </c>
      <c r="D21" s="327">
        <f>1-B21</f>
        <v/>
      </c>
      <c r="E21" s="326">
        <f>D21*Assumptions!$B$5</f>
        <v/>
      </c>
      <c r="F21" s="328">
        <f>IF(E21=0,0,C21/E21)</f>
        <v/>
      </c>
      <c r="G21" s="10" t="n"/>
      <c r="H21" s="10" t="n"/>
      <c r="I21" s="10" t="n"/>
      <c r="J21" s="10" t="n"/>
      <c r="K21" s="10" t="n"/>
      <c r="L21" s="10" t="n"/>
      <c r="M21" s="10" t="n"/>
      <c r="N21" s="10" t="n"/>
      <c r="O21" s="10" t="n"/>
    </row>
    <row r="22">
      <c r="A22" s="326" t="n">
        <v>180000</v>
      </c>
      <c r="B22" s="327">
        <f>IF(A22&lt;=Assumptions!$B$7,1,IF(A22&gt;=Assumptions!$B$8,0,(Assumptions!$B$8-A22)/(Assumptions!$B$8-Assumptions!$B$7)))</f>
        <v/>
      </c>
      <c r="C22" s="326">
        <f>B22*Assumptions!$B$5</f>
        <v/>
      </c>
      <c r="D22" s="327">
        <f>1-B22</f>
        <v/>
      </c>
      <c r="E22" s="326">
        <f>D22*Assumptions!$B$5</f>
        <v/>
      </c>
      <c r="F22" s="328">
        <f>IF(E22=0,0,C22/E22)</f>
        <v/>
      </c>
      <c r="G22" s="10" t="n"/>
      <c r="H22" s="10" t="n"/>
      <c r="I22" s="10" t="n"/>
      <c r="J22" s="10" t="n"/>
      <c r="K22" s="10" t="n"/>
      <c r="L22" s="10" t="n"/>
      <c r="M22" s="10" t="n"/>
      <c r="N22" s="10" t="n"/>
      <c r="O22" s="10" t="n"/>
    </row>
    <row r="23">
      <c r="A23" s="326" t="n">
        <v>190000</v>
      </c>
      <c r="B23" s="327">
        <f>IF(A23&lt;=Assumptions!$B$7,1,IF(A23&gt;=Assumptions!$B$8,0,(Assumptions!$B$8-A23)/(Assumptions!$B$8-Assumptions!$B$7)))</f>
        <v/>
      </c>
      <c r="C23" s="326">
        <f>B23*Assumptions!$B$5</f>
        <v/>
      </c>
      <c r="D23" s="327">
        <f>1-B23</f>
        <v/>
      </c>
      <c r="E23" s="326">
        <f>D23*Assumptions!$B$5</f>
        <v/>
      </c>
      <c r="F23" s="328">
        <f>IF(E23=0,0,C23/E23)</f>
        <v/>
      </c>
      <c r="G23" s="10" t="n"/>
      <c r="H23" s="10" t="n"/>
      <c r="I23" s="10" t="n"/>
      <c r="J23" s="10" t="n"/>
      <c r="K23" s="10" t="n"/>
      <c r="L23" s="10" t="n"/>
      <c r="M23" s="10" t="n"/>
      <c r="N23" s="10" t="n"/>
      <c r="O23" s="10" t="n"/>
    </row>
    <row r="24">
      <c r="A24" s="326" t="n">
        <v>200000</v>
      </c>
      <c r="B24" s="327">
        <f>IF(A24&lt;=Assumptions!$B$7,1,IF(A24&gt;=Assumptions!$B$8,0,(Assumptions!$B$8-A24)/(Assumptions!$B$8-Assumptions!$B$7)))</f>
        <v/>
      </c>
      <c r="C24" s="326">
        <f>B24*Assumptions!$B$5</f>
        <v/>
      </c>
      <c r="D24" s="327">
        <f>1-B24</f>
        <v/>
      </c>
      <c r="E24" s="326">
        <f>D24*Assumptions!$B$5</f>
        <v/>
      </c>
      <c r="F24" s="328">
        <f>IF(E24=0,0,C24/E24)</f>
        <v/>
      </c>
      <c r="G24" s="10" t="n"/>
      <c r="H24" s="10" t="n"/>
      <c r="I24" s="10" t="n"/>
      <c r="J24" s="10" t="n"/>
      <c r="K24" s="10" t="n"/>
      <c r="L24" s="10" t="n"/>
      <c r="M24" s="10" t="n"/>
      <c r="N24" s="10" t="n"/>
      <c r="O24" s="10" t="n"/>
    </row>
    <row r="25">
      <c r="A25" s="10" t="n"/>
      <c r="B25" s="10" t="n"/>
      <c r="C25" s="10" t="n"/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10" t="n"/>
      <c r="O25" s="10" t="n"/>
    </row>
    <row r="26">
      <c r="A26" s="10" t="n"/>
      <c r="B26" s="10" t="n"/>
      <c r="C26" s="10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  <c r="O26" s="10" t="n"/>
    </row>
    <row r="27">
      <c r="A27" s="10" t="n"/>
      <c r="B27" s="10" t="n"/>
      <c r="C27" s="10" t="n"/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  <c r="N27" s="10" t="n"/>
      <c r="O27" s="10" t="n"/>
    </row>
    <row r="28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  <c r="N28" s="10" t="n"/>
      <c r="O28" s="10" t="n"/>
    </row>
    <row r="29">
      <c r="A29" s="10" t="n"/>
      <c r="B29" s="10" t="n"/>
      <c r="C29" s="10" t="n"/>
      <c r="D29" s="10" t="n"/>
      <c r="E29" s="10" t="n"/>
      <c r="F29" s="10" t="n"/>
      <c r="G29" s="10" t="n"/>
      <c r="H29" s="10" t="n"/>
      <c r="I29" s="10" t="n"/>
      <c r="J29" s="10" t="n"/>
      <c r="K29" s="10" t="n"/>
      <c r="L29" s="10" t="n"/>
      <c r="M29" s="10" t="n"/>
      <c r="N29" s="10" t="n"/>
      <c r="O29" s="10" t="n"/>
    </row>
    <row r="30">
      <c r="A30" s="10" t="n"/>
      <c r="B30" s="10" t="n"/>
      <c r="C30" s="10" t="n"/>
      <c r="D30" s="10" t="n"/>
      <c r="E30" s="10" t="n"/>
      <c r="F30" s="10" t="n"/>
      <c r="G30" s="10" t="n"/>
      <c r="H30" s="10" t="n"/>
      <c r="I30" s="10" t="n"/>
      <c r="J30" s="10" t="n"/>
      <c r="K30" s="10" t="n"/>
      <c r="L30" s="10" t="n"/>
      <c r="M30" s="10" t="n"/>
      <c r="N30" s="10" t="n"/>
      <c r="O30" s="10" t="n"/>
    </row>
    <row r="31">
      <c r="A31" s="10" t="n"/>
      <c r="B31" s="10" t="n"/>
      <c r="C31" s="10" t="n"/>
      <c r="D31" s="10" t="n"/>
      <c r="E31" s="10" t="n"/>
      <c r="F31" s="10" t="n"/>
      <c r="G31" s="10" t="n"/>
      <c r="H31" s="10" t="n"/>
      <c r="I31" s="10" t="n"/>
      <c r="J31" s="10" t="n"/>
      <c r="K31" s="10" t="n"/>
      <c r="L31" s="10" t="n"/>
      <c r="M31" s="10" t="n"/>
      <c r="N31" s="10" t="n"/>
      <c r="O31" s="10" t="n"/>
    </row>
    <row r="32">
      <c r="A32" s="10" t="n"/>
      <c r="B32" s="10" t="n"/>
      <c r="C32" s="10" t="n"/>
      <c r="D32" s="10" t="n"/>
      <c r="E32" s="10" t="n"/>
      <c r="F32" s="10" t="n"/>
      <c r="G32" s="10" t="n"/>
      <c r="H32" s="10" t="n"/>
      <c r="I32" s="10" t="n"/>
      <c r="J32" s="10" t="n"/>
      <c r="K32" s="10" t="n"/>
      <c r="L32" s="10" t="n"/>
      <c r="M32" s="10" t="n"/>
      <c r="N32" s="10" t="n"/>
      <c r="O32" s="10" t="n"/>
    </row>
    <row r="33">
      <c r="A33" s="10" t="n"/>
      <c r="B33" s="10" t="n"/>
      <c r="C33" s="10" t="n"/>
      <c r="D33" s="10" t="n"/>
      <c r="E33" s="10" t="n"/>
      <c r="F33" s="10" t="n"/>
      <c r="G33" s="10" t="n"/>
      <c r="H33" s="10" t="n"/>
      <c r="I33" s="10" t="n"/>
      <c r="J33" s="10" t="n"/>
      <c r="K33" s="10" t="n"/>
      <c r="L33" s="10" t="n"/>
      <c r="M33" s="10" t="n"/>
      <c r="N33" s="10" t="n"/>
      <c r="O33" s="10" t="n"/>
    </row>
    <row r="34">
      <c r="A34" s="10" t="n"/>
      <c r="B34" s="10" t="n"/>
      <c r="C34" s="10" t="n"/>
      <c r="D34" s="10" t="n"/>
      <c r="E34" s="10" t="n"/>
      <c r="F34" s="10" t="n"/>
      <c r="G34" s="10" t="n"/>
      <c r="H34" s="10" t="n"/>
      <c r="I34" s="10" t="n"/>
      <c r="J34" s="10" t="n"/>
      <c r="K34" s="10" t="n"/>
      <c r="L34" s="10" t="n"/>
      <c r="M34" s="10" t="n"/>
      <c r="N34" s="10" t="n"/>
      <c r="O34" s="10" t="n"/>
    </row>
    <row r="35">
      <c r="A35" s="10" t="n"/>
      <c r="B35" s="10" t="n"/>
      <c r="C35" s="10" t="n"/>
      <c r="D35" s="10" t="n"/>
      <c r="E35" s="10" t="n"/>
      <c r="F35" s="10" t="n"/>
      <c r="G35" s="10" t="n"/>
      <c r="H35" s="10" t="n"/>
      <c r="I35" s="10" t="n"/>
      <c r="J35" s="10" t="n"/>
      <c r="K35" s="10" t="n"/>
      <c r="L35" s="10" t="n"/>
      <c r="M35" s="10" t="n"/>
      <c r="N35" s="10" t="n"/>
      <c r="O35" s="10" t="n"/>
    </row>
    <row r="36">
      <c r="A36" s="10" t="n"/>
      <c r="B36" s="10" t="n"/>
      <c r="C36" s="10" t="n"/>
      <c r="D36" s="10" t="n"/>
      <c r="E36" s="10" t="n"/>
      <c r="F36" s="10" t="n"/>
      <c r="G36" s="10" t="n"/>
      <c r="H36" s="10" t="n"/>
      <c r="I36" s="10" t="n"/>
      <c r="J36" s="10" t="n"/>
      <c r="K36" s="10" t="n"/>
      <c r="L36" s="10" t="n"/>
      <c r="M36" s="10" t="n"/>
      <c r="N36" s="10" t="n"/>
      <c r="O36" s="10" t="n"/>
    </row>
    <row r="37">
      <c r="A37" s="10" t="n"/>
      <c r="B37" s="10" t="n"/>
      <c r="C37" s="10" t="n"/>
      <c r="D37" s="10" t="n"/>
      <c r="E37" s="10" t="n"/>
      <c r="F37" s="10" t="n"/>
      <c r="G37" s="10" t="n"/>
      <c r="H37" s="10" t="n"/>
      <c r="I37" s="10" t="n"/>
      <c r="J37" s="10" t="n"/>
      <c r="K37" s="10" t="n"/>
      <c r="L37" s="10" t="n"/>
      <c r="M37" s="10" t="n"/>
      <c r="N37" s="10" t="n"/>
      <c r="O37" s="10" t="n"/>
    </row>
    <row r="38">
      <c r="A38" s="10" t="n"/>
      <c r="B38" s="10" t="n"/>
      <c r="C38" s="10" t="n"/>
      <c r="D38" s="10" t="n"/>
      <c r="E38" s="10" t="n"/>
      <c r="F38" s="10" t="n"/>
      <c r="G38" s="10" t="n"/>
      <c r="H38" s="10" t="n"/>
      <c r="I38" s="10" t="n"/>
      <c r="J38" s="10" t="n"/>
      <c r="K38" s="10" t="n"/>
      <c r="L38" s="10" t="n"/>
      <c r="M38" s="10" t="n"/>
      <c r="N38" s="10" t="n"/>
      <c r="O38" s="10" t="n"/>
    </row>
    <row r="39">
      <c r="A39" s="10" t="n"/>
      <c r="B39" s="10" t="n"/>
      <c r="C39" s="10" t="n"/>
      <c r="D39" s="10" t="n"/>
      <c r="E39" s="10" t="n"/>
      <c r="F39" s="10" t="n"/>
      <c r="G39" s="10" t="n"/>
      <c r="H39" s="10" t="n"/>
      <c r="I39" s="10" t="n"/>
      <c r="J39" s="10" t="n"/>
      <c r="K39" s="10" t="n"/>
      <c r="L39" s="10" t="n"/>
      <c r="M39" s="10" t="n"/>
      <c r="N39" s="10" t="n"/>
      <c r="O39" s="10" t="n"/>
    </row>
    <row r="40">
      <c r="A40" s="10" t="n"/>
      <c r="B40" s="10" t="n"/>
      <c r="C40" s="10" t="n"/>
      <c r="D40" s="10" t="n"/>
      <c r="E40" s="10" t="n"/>
      <c r="F40" s="10" t="n"/>
      <c r="G40" s="10" t="n"/>
      <c r="H40" s="10" t="n"/>
      <c r="I40" s="10" t="n"/>
      <c r="J40" s="10" t="n"/>
      <c r="K40" s="10" t="n"/>
      <c r="L40" s="10" t="n"/>
      <c r="M40" s="10" t="n"/>
      <c r="N40" s="10" t="n"/>
      <c r="O40" s="10" t="n"/>
    </row>
    <row r="41">
      <c r="A41" s="10" t="n"/>
      <c r="B41" s="10" t="n"/>
      <c r="C41" s="10" t="n"/>
      <c r="D41" s="10" t="n"/>
      <c r="E41" s="10" t="n"/>
      <c r="F41" s="10" t="n"/>
      <c r="G41" s="10" t="n"/>
      <c r="H41" s="10" t="n"/>
      <c r="I41" s="10" t="n"/>
      <c r="J41" s="10" t="n"/>
      <c r="K41" s="10" t="n"/>
      <c r="L41" s="10" t="n"/>
      <c r="M41" s="10" t="n"/>
      <c r="N41" s="10" t="n"/>
      <c r="O41" s="10" t="n"/>
    </row>
    <row r="42">
      <c r="A42" s="10" t="n"/>
      <c r="B42" s="10" t="n"/>
      <c r="C42" s="10" t="n"/>
      <c r="D42" s="10" t="n"/>
      <c r="E42" s="10" t="n"/>
      <c r="F42" s="10" t="n"/>
      <c r="G42" s="10" t="n"/>
      <c r="H42" s="10" t="n"/>
      <c r="I42" s="10" t="n"/>
      <c r="J42" s="10" t="n"/>
      <c r="K42" s="10" t="n"/>
      <c r="L42" s="10" t="n"/>
      <c r="M42" s="10" t="n"/>
      <c r="N42" s="10" t="n"/>
      <c r="O42" s="10" t="n"/>
    </row>
    <row r="43">
      <c r="A43" s="10" t="n"/>
      <c r="B43" s="10" t="n"/>
      <c r="C43" s="10" t="n"/>
      <c r="D43" s="10" t="n"/>
      <c r="E43" s="10" t="n"/>
      <c r="F43" s="10" t="n"/>
      <c r="G43" s="10" t="n"/>
      <c r="H43" s="10" t="n"/>
      <c r="I43" s="10" t="n"/>
      <c r="J43" s="10" t="n"/>
      <c r="K43" s="10" t="n"/>
      <c r="L43" s="10" t="n"/>
      <c r="M43" s="10" t="n"/>
      <c r="N43" s="10" t="n"/>
      <c r="O43" s="10" t="n"/>
    </row>
    <row r="44">
      <c r="A44" s="10" t="n"/>
      <c r="B44" s="10" t="n"/>
      <c r="C44" s="10" t="n"/>
      <c r="D44" s="10" t="n"/>
      <c r="E44" s="10" t="n"/>
      <c r="F44" s="10" t="n"/>
      <c r="G44" s="10" t="n"/>
      <c r="H44" s="10" t="n"/>
      <c r="I44" s="10" t="n"/>
      <c r="J44" s="10" t="n"/>
      <c r="K44" s="10" t="n"/>
      <c r="L44" s="10" t="n"/>
      <c r="M44" s="10" t="n"/>
      <c r="N44" s="10" t="n"/>
      <c r="O44" s="10" t="n"/>
    </row>
    <row r="45">
      <c r="A45" s="10" t="n"/>
      <c r="B45" s="10" t="n"/>
      <c r="C45" s="10" t="n"/>
      <c r="D45" s="10" t="n"/>
      <c r="E45" s="10" t="n"/>
      <c r="F45" s="10" t="n"/>
      <c r="G45" s="10" t="n"/>
      <c r="H45" s="10" t="n"/>
      <c r="I45" s="10" t="n"/>
      <c r="J45" s="10" t="n"/>
      <c r="K45" s="10" t="n"/>
      <c r="L45" s="10" t="n"/>
      <c r="M45" s="10" t="n"/>
      <c r="N45" s="10" t="n"/>
      <c r="O45" s="10" t="n"/>
    </row>
    <row r="46">
      <c r="A46" s="10" t="n"/>
      <c r="B46" s="10" t="n"/>
      <c r="C46" s="10" t="n"/>
      <c r="D46" s="10" t="n"/>
      <c r="E46" s="10" t="n"/>
      <c r="F46" s="10" t="n"/>
      <c r="G46" s="10" t="n"/>
      <c r="H46" s="10" t="n"/>
      <c r="I46" s="10" t="n"/>
      <c r="J46" s="10" t="n"/>
      <c r="K46" s="10" t="n"/>
      <c r="L46" s="10" t="n"/>
      <c r="M46" s="10" t="n"/>
      <c r="N46" s="10" t="n"/>
      <c r="O46" s="10" t="n"/>
    </row>
    <row r="47">
      <c r="A47" s="10" t="n"/>
      <c r="B47" s="10" t="n"/>
      <c r="C47" s="10" t="n"/>
      <c r="D47" s="10" t="n"/>
      <c r="E47" s="10" t="n"/>
      <c r="F47" s="10" t="n"/>
      <c r="G47" s="10" t="n"/>
      <c r="H47" s="10" t="n"/>
      <c r="I47" s="10" t="n"/>
      <c r="J47" s="10" t="n"/>
      <c r="K47" s="10" t="n"/>
      <c r="L47" s="10" t="n"/>
      <c r="M47" s="10" t="n"/>
      <c r="N47" s="10" t="n"/>
      <c r="O47" s="10" t="n"/>
    </row>
    <row r="48">
      <c r="A48" s="10" t="n"/>
      <c r="B48" s="10" t="n"/>
      <c r="C48" s="10" t="n"/>
      <c r="D48" s="10" t="n"/>
      <c r="E48" s="10" t="n"/>
      <c r="F48" s="10" t="n"/>
      <c r="G48" s="10" t="n"/>
      <c r="H48" s="10" t="n"/>
      <c r="I48" s="10" t="n"/>
      <c r="J48" s="10" t="n"/>
      <c r="K48" s="10" t="n"/>
      <c r="L48" s="10" t="n"/>
      <c r="M48" s="10" t="n"/>
      <c r="N48" s="10" t="n"/>
      <c r="O48" s="10" t="n"/>
    </row>
    <row r="49">
      <c r="A49" s="10" t="n"/>
      <c r="B49" s="10" t="n"/>
      <c r="C49" s="10" t="n"/>
      <c r="D49" s="10" t="n"/>
      <c r="E49" s="10" t="n"/>
      <c r="F49" s="10" t="n"/>
      <c r="G49" s="10" t="n"/>
      <c r="H49" s="10" t="n"/>
      <c r="I49" s="10" t="n"/>
      <c r="J49" s="10" t="n"/>
      <c r="K49" s="10" t="n"/>
      <c r="L49" s="10" t="n"/>
      <c r="M49" s="10" t="n"/>
      <c r="N49" s="10" t="n"/>
      <c r="O49" s="10" t="n"/>
    </row>
    <row r="50">
      <c r="A50" s="10" t="n"/>
      <c r="B50" s="10" t="n"/>
      <c r="C50" s="10" t="n"/>
      <c r="D50" s="10" t="n"/>
      <c r="E50" s="10" t="n"/>
      <c r="F50" s="10" t="n"/>
      <c r="G50" s="10" t="n"/>
      <c r="H50" s="10" t="n"/>
      <c r="I50" s="10" t="n"/>
      <c r="J50" s="10" t="n"/>
      <c r="K50" s="10" t="n"/>
      <c r="L50" s="10" t="n"/>
      <c r="M50" s="10" t="n"/>
      <c r="N50" s="10" t="n"/>
      <c r="O50" s="10" t="n"/>
    </row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50"/>
  <sheetViews>
    <sheetView workbookViewId="0">
      <selection activeCell="A1" sqref="A1"/>
    </sheetView>
  </sheetViews>
  <sheetFormatPr baseColWidth="8" defaultRowHeight="15"/>
  <cols>
    <col width="32" customWidth="1" style="66" min="1" max="1"/>
    <col width="31.3799991607666" customWidth="1" style="66" min="2" max="2"/>
    <col width="21.1299991607666" customWidth="1" style="66" min="3" max="3"/>
    <col width="15" customWidth="1" style="66" min="4" max="4"/>
    <col width="18" customWidth="1" style="66" min="5" max="5"/>
    <col width="32" customWidth="1" style="66" min="6" max="6"/>
    <col width="32" customWidth="1" style="66" min="7" max="7"/>
    <col width="32" customWidth="1" style="66" min="8" max="8"/>
  </cols>
  <sheetData>
    <row r="1">
      <c r="A1" s="49" t="inlineStr">
        <is>
          <t>Potential Long-Run Savings / Output Modules</t>
        </is>
      </c>
      <c r="B1" s="1" t="n"/>
      <c r="C1" s="1" t="n"/>
      <c r="D1" s="1" t="n"/>
      <c r="E1" s="1" t="n"/>
      <c r="F1" s="1" t="n"/>
      <c r="G1" s="1" t="n"/>
      <c r="H1" s="1" t="n"/>
      <c r="I1" s="10" t="n"/>
      <c r="J1" s="10" t="n"/>
      <c r="K1" s="10" t="n"/>
      <c r="L1" s="10" t="n"/>
      <c r="M1" s="10" t="n"/>
      <c r="N1" s="10" t="n"/>
      <c r="O1" s="10" t="n"/>
    </row>
    <row r="2">
      <c r="A2" s="10" t="n"/>
      <c r="B2" s="10" t="n"/>
      <c r="C2" s="10" t="n"/>
      <c r="D2" s="10" t="n"/>
      <c r="E2" s="10" t="n"/>
      <c r="F2" s="10" t="n"/>
      <c r="G2" s="10" t="n"/>
      <c r="H2" s="10" t="n"/>
      <c r="I2" s="10" t="n"/>
      <c r="J2" s="10" t="n"/>
      <c r="K2" s="10" t="n"/>
      <c r="L2" s="10" t="n"/>
      <c r="M2" s="10" t="n"/>
      <c r="N2" s="10" t="n"/>
      <c r="O2" s="10" t="n"/>
    </row>
    <row r="3">
      <c r="A3" s="20" t="inlineStr">
        <is>
          <t>Module</t>
        </is>
      </c>
      <c r="B3" s="20" t="inlineStr">
        <is>
          <t>Baseline annual addressable cost / value</t>
        </is>
      </c>
      <c r="C3" s="20" t="inlineStr">
        <is>
          <t>Modeled reduction / shift</t>
        </is>
      </c>
      <c r="D3" s="20" t="inlineStr">
        <is>
          <t>State-budget share</t>
        </is>
      </c>
      <c r="E3" s="20" t="inlineStr">
        <is>
          <t>Savings at full maturity</t>
        </is>
      </c>
      <c r="F3" s="20" t="inlineStr">
        <is>
          <t>Evidence status</t>
        </is>
      </c>
      <c r="G3" s="20" t="inlineStr">
        <is>
          <t>Notes</t>
        </is>
      </c>
      <c r="H3" s="20" t="inlineStr">
        <is>
          <t>Source / update</t>
        </is>
      </c>
      <c r="I3" s="10" t="n"/>
      <c r="J3" s="10" t="n"/>
      <c r="K3" s="10" t="n"/>
      <c r="L3" s="10" t="n"/>
      <c r="M3" s="10" t="n"/>
      <c r="N3" s="10" t="n"/>
      <c r="O3" s="10" t="n"/>
    </row>
    <row r="4">
      <c r="A4" s="10">
        <f>'Scenario Inputs'!A7</f>
        <v/>
      </c>
      <c r="B4" s="329">
        <f>'Scenario Inputs'!B7</f>
        <v/>
      </c>
      <c r="C4" s="323">
        <f>'Scenario Inputs'!G7</f>
        <v/>
      </c>
      <c r="D4" s="323">
        <f>'Scenario Inputs'!H7</f>
        <v/>
      </c>
      <c r="E4" s="330">
        <f>'Scenario Inputs'!I7</f>
        <v/>
      </c>
      <c r="F4" s="10">
        <f>'Scenario Inputs'!J7</f>
        <v/>
      </c>
      <c r="G4" s="10">
        <f>'Scenario Inputs'!K7</f>
        <v/>
      </c>
      <c r="H4" s="10">
        <f>'Scenario Inputs'!L7</f>
        <v/>
      </c>
      <c r="I4" s="10">
        <f>'Scenario Inputs'!M7</f>
        <v/>
      </c>
      <c r="J4" s="10">
        <f>'Scenario Inputs'!N7</f>
        <v/>
      </c>
      <c r="K4" s="10">
        <f>'Scenario Inputs'!O7</f>
        <v/>
      </c>
      <c r="L4" s="10">
        <f>'Scenario Inputs'!P7</f>
        <v/>
      </c>
      <c r="M4" s="10">
        <f>'Scenario Inputs'!Q7</f>
        <v/>
      </c>
      <c r="N4" s="10" t="n"/>
      <c r="O4" s="10" t="n"/>
    </row>
    <row r="5">
      <c r="A5" s="10">
        <f>'Scenario Inputs'!A8</f>
        <v/>
      </c>
      <c r="B5" s="329">
        <f>'Scenario Inputs'!B8</f>
        <v/>
      </c>
      <c r="C5" s="323">
        <f>'Scenario Inputs'!G8</f>
        <v/>
      </c>
      <c r="D5" s="323">
        <f>'Scenario Inputs'!H8</f>
        <v/>
      </c>
      <c r="E5" s="325">
        <f>'Scenario Inputs'!I8</f>
        <v/>
      </c>
      <c r="F5" s="10">
        <f>'Scenario Inputs'!J8</f>
        <v/>
      </c>
      <c r="G5" s="10">
        <f>'Scenario Inputs'!K8</f>
        <v/>
      </c>
      <c r="H5" s="10">
        <f>'Scenario Inputs'!L8</f>
        <v/>
      </c>
      <c r="I5" s="10">
        <f>'Scenario Inputs'!M8</f>
        <v/>
      </c>
      <c r="J5" s="10">
        <f>'Scenario Inputs'!N8</f>
        <v/>
      </c>
      <c r="K5" s="10">
        <f>'Scenario Inputs'!O8</f>
        <v/>
      </c>
      <c r="L5" s="10">
        <f>'Scenario Inputs'!P8</f>
        <v/>
      </c>
      <c r="M5" s="10">
        <f>'Scenario Inputs'!Q8</f>
        <v/>
      </c>
      <c r="N5" s="10" t="n"/>
      <c r="O5" s="10" t="n"/>
    </row>
    <row r="6">
      <c r="A6" s="10">
        <f>'Scenario Inputs'!A9</f>
        <v/>
      </c>
      <c r="B6" s="329">
        <f>'Scenario Inputs'!B9</f>
        <v/>
      </c>
      <c r="C6" s="323">
        <f>'Scenario Inputs'!G9</f>
        <v/>
      </c>
      <c r="D6" s="323">
        <f>'Scenario Inputs'!H9</f>
        <v/>
      </c>
      <c r="E6" s="325">
        <f>'Scenario Inputs'!I9</f>
        <v/>
      </c>
      <c r="F6" s="10">
        <f>'Scenario Inputs'!J9</f>
        <v/>
      </c>
      <c r="G6" s="10">
        <f>'Scenario Inputs'!K9</f>
        <v/>
      </c>
      <c r="H6" s="10">
        <f>'Scenario Inputs'!L9</f>
        <v/>
      </c>
      <c r="I6" s="10">
        <f>'Scenario Inputs'!M9</f>
        <v/>
      </c>
      <c r="J6" s="10">
        <f>'Scenario Inputs'!N9</f>
        <v/>
      </c>
      <c r="K6" s="10">
        <f>'Scenario Inputs'!O9</f>
        <v/>
      </c>
      <c r="L6" s="10">
        <f>'Scenario Inputs'!P9</f>
        <v/>
      </c>
      <c r="M6" s="10">
        <f>'Scenario Inputs'!Q9</f>
        <v/>
      </c>
      <c r="N6" s="10" t="n"/>
      <c r="O6" s="10" t="n"/>
    </row>
    <row r="7">
      <c r="A7" s="10">
        <f>'Scenario Inputs'!A10</f>
        <v/>
      </c>
      <c r="B7" s="329">
        <f>'Scenario Inputs'!B10</f>
        <v/>
      </c>
      <c r="C7" s="323">
        <f>'Scenario Inputs'!G10</f>
        <v/>
      </c>
      <c r="D7" s="323">
        <f>'Scenario Inputs'!H10</f>
        <v/>
      </c>
      <c r="E7" s="325">
        <f>'Scenario Inputs'!I10</f>
        <v/>
      </c>
      <c r="F7" s="10">
        <f>'Scenario Inputs'!J10</f>
        <v/>
      </c>
      <c r="G7" s="10">
        <f>'Scenario Inputs'!K10</f>
        <v/>
      </c>
      <c r="H7" s="10">
        <f>'Scenario Inputs'!L10</f>
        <v/>
      </c>
      <c r="I7" s="10">
        <f>'Scenario Inputs'!M10</f>
        <v/>
      </c>
      <c r="J7" s="10">
        <f>'Scenario Inputs'!N10</f>
        <v/>
      </c>
      <c r="K7" s="10">
        <f>'Scenario Inputs'!O10</f>
        <v/>
      </c>
      <c r="L7" s="10">
        <f>'Scenario Inputs'!P10</f>
        <v/>
      </c>
      <c r="M7" s="10">
        <f>'Scenario Inputs'!Q10</f>
        <v/>
      </c>
      <c r="N7" s="10" t="n"/>
      <c r="O7" s="10" t="n"/>
    </row>
    <row r="8">
      <c r="A8" s="10">
        <f>'Scenario Inputs'!A11</f>
        <v/>
      </c>
      <c r="B8" s="329">
        <f>'Scenario Inputs'!B11</f>
        <v/>
      </c>
      <c r="C8" s="323">
        <f>'Scenario Inputs'!G11</f>
        <v/>
      </c>
      <c r="D8" s="323">
        <f>'Scenario Inputs'!H11</f>
        <v/>
      </c>
      <c r="E8" s="325">
        <f>'Scenario Inputs'!I11</f>
        <v/>
      </c>
      <c r="F8" s="10">
        <f>'Scenario Inputs'!J11</f>
        <v/>
      </c>
      <c r="G8" s="10">
        <f>'Scenario Inputs'!K11</f>
        <v/>
      </c>
      <c r="H8" s="10">
        <f>'Scenario Inputs'!L11</f>
        <v/>
      </c>
      <c r="I8" s="10">
        <f>'Scenario Inputs'!M11</f>
        <v/>
      </c>
      <c r="J8" s="10">
        <f>'Scenario Inputs'!N11</f>
        <v/>
      </c>
      <c r="K8" s="10">
        <f>'Scenario Inputs'!O11</f>
        <v/>
      </c>
      <c r="L8" s="10">
        <f>'Scenario Inputs'!P11</f>
        <v/>
      </c>
      <c r="M8" s="10">
        <f>'Scenario Inputs'!Q11</f>
        <v/>
      </c>
      <c r="N8" s="10" t="n"/>
      <c r="O8" s="10" t="n"/>
    </row>
    <row r="9">
      <c r="A9" s="10">
        <f>'Scenario Inputs'!A12</f>
        <v/>
      </c>
      <c r="B9" s="329">
        <f>'Scenario Inputs'!B12</f>
        <v/>
      </c>
      <c r="C9" s="323">
        <f>'Scenario Inputs'!G12</f>
        <v/>
      </c>
      <c r="D9" s="323">
        <f>'Scenario Inputs'!H12</f>
        <v/>
      </c>
      <c r="E9" s="325">
        <f>'Scenario Inputs'!I12</f>
        <v/>
      </c>
      <c r="F9" s="10">
        <f>'Scenario Inputs'!J12</f>
        <v/>
      </c>
      <c r="G9" s="10">
        <f>'Scenario Inputs'!K12</f>
        <v/>
      </c>
      <c r="H9" s="10">
        <f>'Scenario Inputs'!L12</f>
        <v/>
      </c>
      <c r="I9" s="10">
        <f>'Scenario Inputs'!M12</f>
        <v/>
      </c>
      <c r="J9" s="10">
        <f>'Scenario Inputs'!N12</f>
        <v/>
      </c>
      <c r="K9" s="10">
        <f>'Scenario Inputs'!O12</f>
        <v/>
      </c>
      <c r="L9" s="10">
        <f>'Scenario Inputs'!P12</f>
        <v/>
      </c>
      <c r="M9" s="10">
        <f>'Scenario Inputs'!Q12</f>
        <v/>
      </c>
      <c r="N9" s="10" t="n"/>
      <c r="O9" s="10" t="n"/>
    </row>
    <row r="10">
      <c r="A10" s="10">
        <f>'Scenario Inputs'!A13</f>
        <v/>
      </c>
      <c r="B10" s="10">
        <f>'Scenario Inputs'!B13</f>
        <v/>
      </c>
      <c r="C10" s="10">
        <f>'Scenario Inputs'!G13</f>
        <v/>
      </c>
      <c r="D10" s="10">
        <f>'Scenario Inputs'!H13</f>
        <v/>
      </c>
      <c r="E10" s="10">
        <f>'Scenario Inputs'!I13</f>
        <v/>
      </c>
      <c r="F10" s="10">
        <f>'Scenario Inputs'!J13</f>
        <v/>
      </c>
      <c r="G10" s="10">
        <f>'Scenario Inputs'!K13</f>
        <v/>
      </c>
      <c r="H10" s="10">
        <f>'Scenario Inputs'!L13</f>
        <v/>
      </c>
      <c r="I10" s="10">
        <f>'Scenario Inputs'!M13</f>
        <v/>
      </c>
      <c r="J10" s="10">
        <f>'Scenario Inputs'!N13</f>
        <v/>
      </c>
      <c r="K10" s="10">
        <f>'Scenario Inputs'!O13</f>
        <v/>
      </c>
      <c r="L10" s="10">
        <f>'Scenario Inputs'!P13</f>
        <v/>
      </c>
      <c r="M10" s="10">
        <f>'Scenario Inputs'!Q13</f>
        <v/>
      </c>
      <c r="N10" s="10" t="n"/>
      <c r="O10" s="10" t="n"/>
    </row>
    <row r="11">
      <c r="A11" s="331">
        <f>'Scenario Inputs'!A14</f>
        <v/>
      </c>
      <c r="B11" s="1" t="n"/>
      <c r="C11" s="1" t="n"/>
      <c r="D11" s="1" t="n"/>
      <c r="E11" s="1" t="n"/>
      <c r="F11" s="1" t="n"/>
      <c r="G11" s="1" t="n"/>
      <c r="H11" s="1" t="n"/>
      <c r="I11" s="10">
        <f>'Scenario Inputs'!M14</f>
        <v/>
      </c>
      <c r="J11" s="10">
        <f>'Scenario Inputs'!N14</f>
        <v/>
      </c>
      <c r="K11" s="10">
        <f>'Scenario Inputs'!O14</f>
        <v/>
      </c>
      <c r="L11" s="10">
        <f>'Scenario Inputs'!P14</f>
        <v/>
      </c>
      <c r="M11" s="10">
        <f>'Scenario Inputs'!Q14</f>
        <v/>
      </c>
      <c r="N11" s="10" t="n"/>
      <c r="O11" s="10" t="n"/>
    </row>
    <row r="12">
      <c r="A12" s="10">
        <f>'Scenario Inputs'!A15</f>
        <v/>
      </c>
      <c r="B12" s="10">
        <f>'Scenario Inputs'!B15</f>
        <v/>
      </c>
      <c r="C12" s="10">
        <f>'Scenario Inputs'!G15</f>
        <v/>
      </c>
      <c r="D12" s="10">
        <f>'Scenario Inputs'!H15</f>
        <v/>
      </c>
      <c r="E12" s="10">
        <f>'Scenario Inputs'!I15</f>
        <v/>
      </c>
      <c r="F12" s="10">
        <f>'Scenario Inputs'!J15</f>
        <v/>
      </c>
      <c r="G12" s="10">
        <f>'Scenario Inputs'!K15</f>
        <v/>
      </c>
      <c r="H12" s="10">
        <f>'Scenario Inputs'!L15</f>
        <v/>
      </c>
      <c r="I12" s="10">
        <f>'Scenario Inputs'!M15</f>
        <v/>
      </c>
      <c r="J12" s="10">
        <f>'Scenario Inputs'!N15</f>
        <v/>
      </c>
      <c r="K12" s="10">
        <f>'Scenario Inputs'!O15</f>
        <v/>
      </c>
      <c r="L12" s="10">
        <f>'Scenario Inputs'!P15</f>
        <v/>
      </c>
      <c r="M12" s="10">
        <f>'Scenario Inputs'!Q15</f>
        <v/>
      </c>
      <c r="N12" s="10" t="n"/>
      <c r="O12" s="10" t="n"/>
    </row>
    <row r="13">
      <c r="A13" s="332">
        <f>'Scenario Inputs'!A16</f>
        <v/>
      </c>
      <c r="B13" s="1" t="n"/>
      <c r="C13" s="1" t="n"/>
      <c r="D13" s="1" t="n"/>
      <c r="E13" s="10">
        <f>'Scenario Inputs'!I16</f>
        <v/>
      </c>
      <c r="F13" s="10">
        <f>'Scenario Inputs'!J16</f>
        <v/>
      </c>
      <c r="G13" s="10">
        <f>'Scenario Inputs'!K16</f>
        <v/>
      </c>
      <c r="H13" s="10">
        <f>'Scenario Inputs'!L16</f>
        <v/>
      </c>
      <c r="I13" s="10">
        <f>'Scenario Inputs'!M16</f>
        <v/>
      </c>
      <c r="J13" s="10">
        <f>'Scenario Inputs'!N16</f>
        <v/>
      </c>
      <c r="K13" s="10">
        <f>'Scenario Inputs'!O16</f>
        <v/>
      </c>
      <c r="L13" s="10">
        <f>'Scenario Inputs'!P16</f>
        <v/>
      </c>
      <c r="M13" s="10">
        <f>'Scenario Inputs'!Q16</f>
        <v/>
      </c>
      <c r="N13" s="10" t="n"/>
      <c r="O13" s="10" t="n"/>
    </row>
    <row r="14">
      <c r="A14" s="87">
        <f>'Scenario Inputs'!A17</f>
        <v/>
      </c>
      <c r="B14" s="87">
        <f>'Scenario Inputs'!B17</f>
        <v/>
      </c>
      <c r="C14" s="87">
        <f>'Scenario Inputs'!G17</f>
        <v/>
      </c>
      <c r="D14" s="87">
        <f>'Scenario Inputs'!H17</f>
        <v/>
      </c>
      <c r="E14" s="10">
        <f>'Scenario Inputs'!I17</f>
        <v/>
      </c>
      <c r="F14" s="10">
        <f>'Scenario Inputs'!J17</f>
        <v/>
      </c>
      <c r="G14" s="10">
        <f>'Scenario Inputs'!K17</f>
        <v/>
      </c>
      <c r="H14" s="10">
        <f>'Scenario Inputs'!L17</f>
        <v/>
      </c>
      <c r="I14" s="10">
        <f>'Scenario Inputs'!M17</f>
        <v/>
      </c>
      <c r="J14" s="10">
        <f>'Scenario Inputs'!N17</f>
        <v/>
      </c>
      <c r="K14" s="10">
        <f>'Scenario Inputs'!O17</f>
        <v/>
      </c>
      <c r="L14" s="10">
        <f>'Scenario Inputs'!P17</f>
        <v/>
      </c>
      <c r="M14" s="10">
        <f>'Scenario Inputs'!Q17</f>
        <v/>
      </c>
      <c r="N14" s="10" t="n"/>
      <c r="O14" s="10" t="n"/>
    </row>
    <row r="15">
      <c r="A15" s="10">
        <f>'Scenario Inputs'!A18</f>
        <v/>
      </c>
      <c r="B15" s="333">
        <f>'Scenario Inputs'!B18</f>
        <v/>
      </c>
      <c r="C15" s="334">
        <f>'Scenario Inputs'!G18</f>
        <v/>
      </c>
      <c r="D15" s="10">
        <f>'Scenario Inputs'!H18</f>
        <v/>
      </c>
      <c r="E15" s="10">
        <f>'Scenario Inputs'!I18</f>
        <v/>
      </c>
      <c r="F15" s="10">
        <f>'Scenario Inputs'!J18</f>
        <v/>
      </c>
      <c r="G15" s="10">
        <f>'Scenario Inputs'!K18</f>
        <v/>
      </c>
      <c r="H15" s="10">
        <f>'Scenario Inputs'!L18</f>
        <v/>
      </c>
      <c r="I15" s="10">
        <f>'Scenario Inputs'!M18</f>
        <v/>
      </c>
      <c r="J15" s="10">
        <f>'Scenario Inputs'!N18</f>
        <v/>
      </c>
      <c r="K15" s="10">
        <f>'Scenario Inputs'!O18</f>
        <v/>
      </c>
      <c r="L15" s="10">
        <f>'Scenario Inputs'!P18</f>
        <v/>
      </c>
      <c r="M15" s="10">
        <f>'Scenario Inputs'!Q18</f>
        <v/>
      </c>
      <c r="N15" s="10" t="n"/>
      <c r="O15" s="10" t="n"/>
    </row>
    <row r="16">
      <c r="A16" s="10">
        <f>'Scenario Inputs'!A19</f>
        <v/>
      </c>
      <c r="B16" s="333">
        <f>'Scenario Inputs'!B19</f>
        <v/>
      </c>
      <c r="C16" s="334">
        <f>'Scenario Inputs'!G19</f>
        <v/>
      </c>
      <c r="D16" s="10">
        <f>'Scenario Inputs'!H19</f>
        <v/>
      </c>
      <c r="E16" s="10">
        <f>'Scenario Inputs'!I19</f>
        <v/>
      </c>
      <c r="F16" s="10">
        <f>'Scenario Inputs'!J19</f>
        <v/>
      </c>
      <c r="G16" s="10">
        <f>'Scenario Inputs'!K19</f>
        <v/>
      </c>
      <c r="H16" s="10">
        <f>'Scenario Inputs'!L19</f>
        <v/>
      </c>
      <c r="I16" s="10">
        <f>'Scenario Inputs'!M19</f>
        <v/>
      </c>
      <c r="J16" s="10">
        <f>'Scenario Inputs'!N19</f>
        <v/>
      </c>
      <c r="K16" s="10">
        <f>'Scenario Inputs'!O19</f>
        <v/>
      </c>
      <c r="L16" s="10">
        <f>'Scenario Inputs'!P19</f>
        <v/>
      </c>
      <c r="M16" s="10">
        <f>'Scenario Inputs'!Q19</f>
        <v/>
      </c>
      <c r="N16" s="10" t="n"/>
      <c r="O16" s="10" t="n"/>
    </row>
    <row r="17">
      <c r="A17" s="10">
        <f>'Scenario Inputs'!A20</f>
        <v/>
      </c>
      <c r="B17" s="333">
        <f>'Scenario Inputs'!B20</f>
        <v/>
      </c>
      <c r="C17" s="334">
        <f>'Scenario Inputs'!G20</f>
        <v/>
      </c>
      <c r="D17" s="10">
        <f>'Scenario Inputs'!H20</f>
        <v/>
      </c>
      <c r="E17" s="10">
        <f>'Scenario Inputs'!I20</f>
        <v/>
      </c>
      <c r="F17" s="10">
        <f>'Scenario Inputs'!J20</f>
        <v/>
      </c>
      <c r="G17" s="10">
        <f>'Scenario Inputs'!K20</f>
        <v/>
      </c>
      <c r="H17" s="10">
        <f>'Scenario Inputs'!L20</f>
        <v/>
      </c>
      <c r="I17" s="10">
        <f>'Scenario Inputs'!M20</f>
        <v/>
      </c>
      <c r="J17" s="10">
        <f>'Scenario Inputs'!N20</f>
        <v/>
      </c>
      <c r="K17" s="10">
        <f>'Scenario Inputs'!O20</f>
        <v/>
      </c>
      <c r="L17" s="10">
        <f>'Scenario Inputs'!P20</f>
        <v/>
      </c>
      <c r="M17" s="10">
        <f>'Scenario Inputs'!Q20</f>
        <v/>
      </c>
      <c r="N17" s="10" t="n"/>
      <c r="O17" s="10" t="n"/>
    </row>
    <row r="18">
      <c r="A18" s="10">
        <f>'Scenario Inputs'!A21</f>
        <v/>
      </c>
      <c r="B18" s="10">
        <f>'Scenario Inputs'!B21</f>
        <v/>
      </c>
      <c r="C18" s="10">
        <f>'Scenario Inputs'!G21</f>
        <v/>
      </c>
      <c r="D18" s="10">
        <f>'Scenario Inputs'!H21</f>
        <v/>
      </c>
      <c r="E18" s="10">
        <f>'Scenario Inputs'!I21</f>
        <v/>
      </c>
      <c r="F18" s="10">
        <f>'Scenario Inputs'!J21</f>
        <v/>
      </c>
      <c r="G18" s="10">
        <f>'Scenario Inputs'!K21</f>
        <v/>
      </c>
      <c r="H18" s="10">
        <f>'Scenario Inputs'!L21</f>
        <v/>
      </c>
      <c r="I18" s="10">
        <f>'Scenario Inputs'!M21</f>
        <v/>
      </c>
      <c r="J18" s="10">
        <f>'Scenario Inputs'!N21</f>
        <v/>
      </c>
      <c r="K18" s="10">
        <f>'Scenario Inputs'!O21</f>
        <v/>
      </c>
      <c r="L18" s="10">
        <f>'Scenario Inputs'!P21</f>
        <v/>
      </c>
      <c r="M18" s="10">
        <f>'Scenario Inputs'!Q21</f>
        <v/>
      </c>
      <c r="N18" s="10" t="n"/>
      <c r="O18" s="10" t="n"/>
    </row>
    <row r="19">
      <c r="A19" s="10" t="n"/>
      <c r="B19" s="10" t="n"/>
      <c r="C19" s="10" t="n"/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10" t="n"/>
      <c r="N19" s="10" t="n"/>
      <c r="O19" s="10" t="n"/>
    </row>
    <row r="20">
      <c r="A20" s="322" t="inlineStr">
        <is>
          <t>Selected full-maturity totals</t>
        </is>
      </c>
      <c r="B20" s="322" t="n"/>
      <c r="C20" s="322" t="n"/>
      <c r="D20" s="322">
        <f>SUM(D4:D18)</f>
        <v/>
      </c>
      <c r="E20" s="322" t="n"/>
      <c r="F20" s="322">
        <f>SUM(F4:F18)</f>
        <v/>
      </c>
      <c r="G20" s="322" t="n"/>
      <c r="H20" s="322">
        <f>SUM(H4:H18)</f>
        <v/>
      </c>
      <c r="I20" s="322">
        <f>SUM(I4:I18)</f>
        <v/>
      </c>
      <c r="J20" s="322" t="n"/>
      <c r="K20" s="322" t="n"/>
      <c r="L20" s="322" t="n"/>
      <c r="M20" s="322" t="n"/>
      <c r="N20" s="10" t="n"/>
      <c r="O20" s="10" t="n"/>
    </row>
    <row r="21">
      <c r="A21" s="10" t="n"/>
      <c r="B21" s="10" t="n"/>
      <c r="C21" s="10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0" t="n"/>
      <c r="M21" s="10" t="n"/>
      <c r="N21" s="10" t="n"/>
      <c r="O21" s="10" t="n"/>
    </row>
    <row r="22">
      <c r="A22" s="10" t="inlineStr">
        <is>
          <t>Important</t>
        </is>
      </c>
      <c r="B22" s="10" t="inlineStr">
        <is>
          <t>This linked view now includes child nutrition and the Full Asset Sufficiency stress test. The long-horizon Medicaid LTSS effect is shown separately in Scenario Inputs / Payback Extension because it begins after year 40.</t>
        </is>
      </c>
      <c r="C22" s="10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0" t="n"/>
      <c r="O22" s="10" t="n"/>
    </row>
    <row r="23">
      <c r="A23" s="10" t="inlineStr">
        <is>
          <t>Selected scenario</t>
        </is>
      </c>
      <c r="B23" s="10">
        <f>'Scenario Inputs'!B3</f>
        <v/>
      </c>
      <c r="C23" s="10" t="n"/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  <c r="O23" s="10" t="n"/>
    </row>
    <row r="24">
      <c r="A24" s="10" t="n"/>
      <c r="B24" s="10" t="n"/>
      <c r="C24" s="10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  <c r="N24" s="10" t="n"/>
      <c r="O24" s="10" t="n"/>
    </row>
    <row r="25">
      <c r="A25" s="10" t="n"/>
      <c r="B25" s="10" t="n"/>
      <c r="C25" s="10" t="n"/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10" t="n"/>
      <c r="O25" s="10" t="n"/>
    </row>
    <row r="26">
      <c r="A26" s="10" t="n"/>
      <c r="B26" s="10" t="n"/>
      <c r="C26" s="10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  <c r="O26" s="10" t="n"/>
    </row>
    <row r="27">
      <c r="A27" s="10" t="n"/>
      <c r="B27" s="10" t="n"/>
      <c r="C27" s="10" t="n"/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  <c r="N27" s="10" t="n"/>
      <c r="O27" s="10" t="n"/>
    </row>
    <row r="28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  <c r="N28" s="10" t="n"/>
      <c r="O28" s="10" t="n"/>
    </row>
    <row r="29">
      <c r="A29" s="10" t="n"/>
      <c r="B29" s="10" t="n"/>
      <c r="C29" s="10" t="n"/>
      <c r="D29" s="10" t="n"/>
      <c r="E29" s="10" t="n"/>
      <c r="F29" s="10" t="n"/>
      <c r="G29" s="10" t="n"/>
      <c r="H29" s="10" t="n"/>
      <c r="I29" s="10" t="n"/>
      <c r="J29" s="10" t="n"/>
      <c r="K29" s="10" t="n"/>
      <c r="L29" s="10" t="n"/>
      <c r="M29" s="10" t="n"/>
      <c r="N29" s="10" t="n"/>
      <c r="O29" s="10" t="n"/>
    </row>
    <row r="30">
      <c r="A30" s="10" t="n"/>
      <c r="B30" s="10" t="n"/>
      <c r="C30" s="10" t="n"/>
      <c r="D30" s="10" t="n"/>
      <c r="E30" s="10" t="n"/>
      <c r="F30" s="10" t="n"/>
      <c r="G30" s="10" t="n"/>
      <c r="H30" s="10" t="n"/>
      <c r="I30" s="10" t="n"/>
      <c r="J30" s="10" t="n"/>
      <c r="K30" s="10" t="n"/>
      <c r="L30" s="10" t="n"/>
      <c r="M30" s="10" t="n"/>
      <c r="N30" s="10" t="n"/>
      <c r="O30" s="10" t="n"/>
    </row>
    <row r="31">
      <c r="A31" s="10" t="n"/>
      <c r="B31" s="10" t="n"/>
      <c r="C31" s="10" t="n"/>
      <c r="D31" s="10" t="n"/>
      <c r="E31" s="10" t="n"/>
      <c r="F31" s="10" t="n"/>
      <c r="G31" s="10" t="n"/>
      <c r="H31" s="10" t="n"/>
      <c r="I31" s="10" t="n"/>
      <c r="J31" s="10" t="n"/>
      <c r="K31" s="10" t="n"/>
      <c r="L31" s="10" t="n"/>
      <c r="M31" s="10" t="n"/>
      <c r="N31" s="10" t="n"/>
      <c r="O31" s="10" t="n"/>
    </row>
    <row r="32">
      <c r="A32" s="10" t="n"/>
      <c r="B32" s="10" t="n"/>
      <c r="C32" s="10" t="n"/>
      <c r="D32" s="10" t="n"/>
      <c r="E32" s="10" t="n"/>
      <c r="F32" s="10" t="n"/>
      <c r="G32" s="10" t="n"/>
      <c r="H32" s="10" t="n"/>
      <c r="I32" s="10" t="n"/>
      <c r="J32" s="10" t="n"/>
      <c r="K32" s="10" t="n"/>
      <c r="L32" s="10" t="n"/>
      <c r="M32" s="10" t="n"/>
      <c r="N32" s="10" t="n"/>
      <c r="O32" s="10" t="n"/>
    </row>
    <row r="33">
      <c r="A33" s="10" t="n"/>
      <c r="B33" s="10" t="n"/>
      <c r="C33" s="10" t="n"/>
      <c r="D33" s="10" t="n"/>
      <c r="E33" s="10" t="n"/>
      <c r="F33" s="10" t="n"/>
      <c r="G33" s="10" t="n"/>
      <c r="H33" s="10" t="n"/>
      <c r="I33" s="10" t="n"/>
      <c r="J33" s="10" t="n"/>
      <c r="K33" s="10" t="n"/>
      <c r="L33" s="10" t="n"/>
      <c r="M33" s="10" t="n"/>
      <c r="N33" s="10" t="n"/>
      <c r="O33" s="10" t="n"/>
    </row>
    <row r="34">
      <c r="A34" s="10" t="n"/>
      <c r="B34" s="10" t="n"/>
      <c r="C34" s="10" t="n"/>
      <c r="D34" s="10" t="n"/>
      <c r="E34" s="10" t="n"/>
      <c r="F34" s="10" t="n"/>
      <c r="G34" s="10" t="n"/>
      <c r="H34" s="10" t="n"/>
      <c r="I34" s="10" t="n"/>
      <c r="J34" s="10" t="n"/>
      <c r="K34" s="10" t="n"/>
      <c r="L34" s="10" t="n"/>
      <c r="M34" s="10" t="n"/>
      <c r="N34" s="10" t="n"/>
      <c r="O34" s="10" t="n"/>
    </row>
    <row r="35">
      <c r="A35" s="10" t="n"/>
      <c r="B35" s="10" t="n"/>
      <c r="C35" s="10" t="n"/>
      <c r="D35" s="10" t="n"/>
      <c r="E35" s="10" t="n"/>
      <c r="F35" s="10" t="n"/>
      <c r="G35" s="10" t="n"/>
      <c r="H35" s="10" t="n"/>
      <c r="I35" s="10" t="n"/>
      <c r="J35" s="10" t="n"/>
      <c r="K35" s="10" t="n"/>
      <c r="L35" s="10" t="n"/>
      <c r="M35" s="10" t="n"/>
      <c r="N35" s="10" t="n"/>
      <c r="O35" s="10" t="n"/>
    </row>
    <row r="36">
      <c r="A36" s="10" t="n"/>
      <c r="B36" s="10" t="n"/>
      <c r="C36" s="10" t="n"/>
      <c r="D36" s="10" t="n"/>
      <c r="E36" s="10" t="n"/>
      <c r="F36" s="10" t="n"/>
      <c r="G36" s="10" t="n"/>
      <c r="H36" s="10" t="n"/>
      <c r="I36" s="10" t="n"/>
      <c r="J36" s="10" t="n"/>
      <c r="K36" s="10" t="n"/>
      <c r="L36" s="10" t="n"/>
      <c r="M36" s="10" t="n"/>
      <c r="N36" s="10" t="n"/>
      <c r="O36" s="10" t="n"/>
    </row>
    <row r="37">
      <c r="A37" s="10" t="n"/>
      <c r="B37" s="10" t="n"/>
      <c r="C37" s="10" t="n"/>
      <c r="D37" s="10" t="n"/>
      <c r="E37" s="10" t="n"/>
      <c r="F37" s="10" t="n"/>
      <c r="G37" s="10" t="n"/>
      <c r="H37" s="10" t="n"/>
      <c r="I37" s="10" t="n"/>
      <c r="J37" s="10" t="n"/>
      <c r="K37" s="10" t="n"/>
      <c r="L37" s="10" t="n"/>
      <c r="M37" s="10" t="n"/>
      <c r="N37" s="10" t="n"/>
      <c r="O37" s="10" t="n"/>
    </row>
    <row r="38">
      <c r="A38" s="10" t="n"/>
      <c r="B38" s="10" t="n"/>
      <c r="C38" s="10" t="n"/>
      <c r="D38" s="10" t="n"/>
      <c r="E38" s="10" t="n"/>
      <c r="F38" s="10" t="n"/>
      <c r="G38" s="10" t="n"/>
      <c r="H38" s="10" t="n"/>
      <c r="I38" s="10" t="n"/>
      <c r="J38" s="10" t="n"/>
      <c r="K38" s="10" t="n"/>
      <c r="L38" s="10" t="n"/>
      <c r="M38" s="10" t="n"/>
      <c r="N38" s="10" t="n"/>
      <c r="O38" s="10" t="n"/>
    </row>
    <row r="39">
      <c r="A39" s="10" t="n"/>
      <c r="B39" s="10" t="n"/>
      <c r="C39" s="10" t="n"/>
      <c r="D39" s="10" t="n"/>
      <c r="E39" s="10" t="n"/>
      <c r="F39" s="10" t="n"/>
      <c r="G39" s="10" t="n"/>
      <c r="H39" s="10" t="n"/>
      <c r="I39" s="10" t="n"/>
      <c r="J39" s="10" t="n"/>
      <c r="K39" s="10" t="n"/>
      <c r="L39" s="10" t="n"/>
      <c r="M39" s="10" t="n"/>
      <c r="N39" s="10" t="n"/>
      <c r="O39" s="10" t="n"/>
    </row>
    <row r="40">
      <c r="A40" s="10" t="n"/>
      <c r="B40" s="10" t="n"/>
      <c r="C40" s="10" t="n"/>
      <c r="D40" s="10" t="n"/>
      <c r="E40" s="10" t="n"/>
      <c r="F40" s="10" t="n"/>
      <c r="G40" s="10" t="n"/>
      <c r="H40" s="10" t="n"/>
      <c r="I40" s="10" t="n"/>
      <c r="J40" s="10" t="n"/>
      <c r="K40" s="10" t="n"/>
      <c r="L40" s="10" t="n"/>
      <c r="M40" s="10" t="n"/>
      <c r="N40" s="10" t="n"/>
      <c r="O40" s="10" t="n"/>
    </row>
    <row r="41">
      <c r="A41" s="10" t="n"/>
      <c r="B41" s="10" t="n"/>
      <c r="C41" s="10" t="n"/>
      <c r="D41" s="10" t="n"/>
      <c r="E41" s="10" t="n"/>
      <c r="F41" s="10" t="n"/>
      <c r="G41" s="10" t="n"/>
      <c r="H41" s="10" t="n"/>
      <c r="I41" s="10" t="n"/>
      <c r="J41" s="10" t="n"/>
      <c r="K41" s="10" t="n"/>
      <c r="L41" s="10" t="n"/>
      <c r="M41" s="10" t="n"/>
      <c r="N41" s="10" t="n"/>
      <c r="O41" s="10" t="n"/>
    </row>
    <row r="42">
      <c r="A42" s="10" t="n"/>
      <c r="B42" s="10" t="n"/>
      <c r="C42" s="10" t="n"/>
      <c r="D42" s="10" t="n"/>
      <c r="E42" s="10" t="n"/>
      <c r="F42" s="10" t="n"/>
      <c r="G42" s="10" t="n"/>
      <c r="H42" s="10" t="n"/>
      <c r="I42" s="10" t="n"/>
      <c r="J42" s="10" t="n"/>
      <c r="K42" s="10" t="n"/>
      <c r="L42" s="10" t="n"/>
      <c r="M42" s="10" t="n"/>
      <c r="N42" s="10" t="n"/>
      <c r="O42" s="10" t="n"/>
    </row>
    <row r="43">
      <c r="A43" s="10" t="n"/>
      <c r="B43" s="10" t="n"/>
      <c r="C43" s="10" t="n"/>
      <c r="D43" s="10" t="n"/>
      <c r="E43" s="10" t="n"/>
      <c r="F43" s="10" t="n"/>
      <c r="G43" s="10" t="n"/>
      <c r="H43" s="10" t="n"/>
      <c r="I43" s="10" t="n"/>
      <c r="J43" s="10" t="n"/>
      <c r="K43" s="10" t="n"/>
      <c r="L43" s="10" t="n"/>
      <c r="M43" s="10" t="n"/>
      <c r="N43" s="10" t="n"/>
      <c r="O43" s="10" t="n"/>
    </row>
    <row r="44">
      <c r="A44" s="10" t="n"/>
      <c r="B44" s="10" t="n"/>
      <c r="C44" s="10" t="n"/>
      <c r="D44" s="10" t="n"/>
      <c r="E44" s="10" t="n"/>
      <c r="F44" s="10" t="n"/>
      <c r="G44" s="10" t="n"/>
      <c r="H44" s="10" t="n"/>
      <c r="I44" s="10" t="n"/>
      <c r="J44" s="10" t="n"/>
      <c r="K44" s="10" t="n"/>
      <c r="L44" s="10" t="n"/>
      <c r="M44" s="10" t="n"/>
      <c r="N44" s="10" t="n"/>
      <c r="O44" s="10" t="n"/>
    </row>
    <row r="45">
      <c r="A45" s="10" t="n"/>
      <c r="B45" s="10" t="n"/>
      <c r="C45" s="10" t="n"/>
      <c r="D45" s="10" t="n"/>
      <c r="E45" s="10" t="n"/>
      <c r="F45" s="10" t="n"/>
      <c r="G45" s="10" t="n"/>
      <c r="H45" s="10" t="n"/>
      <c r="I45" s="10" t="n"/>
      <c r="J45" s="10" t="n"/>
      <c r="K45" s="10" t="n"/>
      <c r="L45" s="10" t="n"/>
      <c r="M45" s="10" t="n"/>
      <c r="N45" s="10" t="n"/>
      <c r="O45" s="10" t="n"/>
    </row>
    <row r="46">
      <c r="A46" s="10" t="n"/>
      <c r="B46" s="10" t="n"/>
      <c r="C46" s="10" t="n"/>
      <c r="D46" s="10" t="n"/>
      <c r="E46" s="10" t="n"/>
      <c r="F46" s="10" t="n"/>
      <c r="G46" s="10" t="n"/>
      <c r="H46" s="10" t="n"/>
      <c r="I46" s="10" t="n"/>
      <c r="J46" s="10" t="n"/>
      <c r="K46" s="10" t="n"/>
      <c r="L46" s="10" t="n"/>
      <c r="M46" s="10" t="n"/>
      <c r="N46" s="10" t="n"/>
      <c r="O46" s="10" t="n"/>
    </row>
    <row r="47">
      <c r="A47" s="10" t="n"/>
      <c r="B47" s="10" t="n"/>
      <c r="C47" s="10" t="n"/>
      <c r="D47" s="10" t="n"/>
      <c r="E47" s="10" t="n"/>
      <c r="F47" s="10" t="n"/>
      <c r="G47" s="10" t="n"/>
      <c r="H47" s="10" t="n"/>
      <c r="I47" s="10" t="n"/>
      <c r="J47" s="10" t="n"/>
      <c r="K47" s="10" t="n"/>
      <c r="L47" s="10" t="n"/>
      <c r="M47" s="10" t="n"/>
      <c r="N47" s="10" t="n"/>
      <c r="O47" s="10" t="n"/>
    </row>
    <row r="48">
      <c r="A48" s="10" t="n"/>
      <c r="B48" s="10" t="n"/>
      <c r="C48" s="10" t="n"/>
      <c r="D48" s="10" t="n"/>
      <c r="E48" s="10" t="n"/>
      <c r="F48" s="10" t="n"/>
      <c r="G48" s="10" t="n"/>
      <c r="H48" s="10" t="n"/>
      <c r="I48" s="10" t="n"/>
      <c r="J48" s="10" t="n"/>
      <c r="K48" s="10" t="n"/>
      <c r="L48" s="10" t="n"/>
      <c r="M48" s="10" t="n"/>
      <c r="N48" s="10" t="n"/>
      <c r="O48" s="10" t="n"/>
    </row>
    <row r="49">
      <c r="A49" s="10" t="n"/>
      <c r="B49" s="10" t="n"/>
      <c r="C49" s="10" t="n"/>
      <c r="D49" s="10" t="n"/>
      <c r="E49" s="10" t="n"/>
      <c r="F49" s="10" t="n"/>
      <c r="G49" s="10" t="n"/>
      <c r="H49" s="10" t="n"/>
      <c r="I49" s="10" t="n"/>
      <c r="J49" s="10" t="n"/>
      <c r="K49" s="10" t="n"/>
      <c r="L49" s="10" t="n"/>
      <c r="M49" s="10" t="n"/>
      <c r="N49" s="10" t="n"/>
      <c r="O49" s="10" t="n"/>
    </row>
    <row r="50">
      <c r="A50" s="10" t="n"/>
      <c r="B50" s="10" t="n"/>
      <c r="C50" s="10" t="n"/>
      <c r="D50" s="10" t="n"/>
      <c r="E50" s="10" t="n"/>
      <c r="F50" s="10" t="n"/>
      <c r="G50" s="10" t="n"/>
      <c r="H50" s="10" t="n"/>
      <c r="I50" s="10" t="n"/>
      <c r="J50" s="10" t="n"/>
      <c r="K50" s="10" t="n"/>
      <c r="L50" s="10" t="n"/>
      <c r="M50" s="10" t="n"/>
      <c r="N50" s="10" t="n"/>
      <c r="O50" s="10" t="n"/>
    </row>
  </sheetData>
  <mergeCells count="3">
    <mergeCell ref="A11:H11"/>
    <mergeCell ref="A13:D13"/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X50"/>
  <sheetViews>
    <sheetView workbookViewId="0">
      <selection activeCell="A1" sqref="A1"/>
    </sheetView>
  </sheetViews>
  <sheetFormatPr baseColWidth="8" defaultRowHeight="15"/>
  <cols>
    <col width="15" customWidth="1" style="66" min="1" max="1"/>
    <col width="15" customWidth="1" style="66" min="2" max="2"/>
    <col width="15" customWidth="1" style="66" min="3" max="3"/>
    <col width="15" customWidth="1" style="66" min="4" max="4"/>
    <col width="15" customWidth="1" style="66" min="5" max="5"/>
    <col width="15" customWidth="1" style="66" min="6" max="6"/>
    <col width="15" customWidth="1" style="66" min="7" max="7"/>
    <col width="15" customWidth="1" style="66" min="8" max="8"/>
    <col width="15" customWidth="1" style="66" min="9" max="9"/>
    <col width="15" customWidth="1" style="66" min="10" max="10"/>
    <col width="15" customWidth="1" style="66" min="11" max="11"/>
    <col width="15" customWidth="1" style="66" min="12" max="12"/>
    <col width="15" customWidth="1" style="66" min="13" max="13"/>
    <col width="15" customWidth="1" style="66" min="14" max="14"/>
    <col width="15" customWidth="1" style="66" min="15" max="15"/>
  </cols>
  <sheetData>
    <row r="1">
      <c r="A1" s="49" t="inlineStr">
        <is>
          <t>40-Year Cohort Ramp Model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</row>
    <row r="2">
      <c r="A2" s="10" t="n"/>
      <c r="B2" s="10" t="n"/>
      <c r="C2" s="10" t="n"/>
      <c r="D2" s="10" t="n"/>
      <c r="E2" s="10" t="n"/>
      <c r="F2" s="10" t="n"/>
      <c r="G2" s="10" t="n"/>
      <c r="H2" s="10" t="n"/>
      <c r="I2" s="10" t="n"/>
      <c r="J2" s="10" t="n"/>
      <c r="K2" s="10" t="n"/>
      <c r="L2" s="10" t="n"/>
      <c r="M2" s="10" t="n"/>
      <c r="N2" s="10" t="n"/>
      <c r="O2" s="10" t="n"/>
    </row>
    <row r="3">
      <c r="A3" s="20" t="inlineStr">
        <is>
          <t>Year</t>
        </is>
      </c>
      <c r="B3" s="20" t="inlineStr">
        <is>
          <t>Active child cohorts</t>
        </is>
      </c>
      <c r="C3" s="20" t="inlineStr">
        <is>
          <t>Children funded</t>
        </is>
      </c>
      <c r="D3" s="20" t="inlineStr">
        <is>
          <t>Gross deposits</t>
        </is>
      </c>
      <c r="E3" s="20" t="inlineStr">
        <is>
          <t>State account cost</t>
        </is>
      </c>
      <c r="F3" s="20" t="inlineStr">
        <is>
          <t>Parent deposits</t>
        </is>
      </c>
      <c r="G3" s="20" t="inlineStr">
        <is>
          <t>Mature adult factor</t>
        </is>
      </c>
      <c r="H3" s="20" t="inlineStr">
        <is>
          <t>SNAP/WIC/TANF savings</t>
        </is>
      </c>
      <c r="I3" s="20" t="inlineStr">
        <is>
          <t>Housing savings</t>
        </is>
      </c>
      <c r="J3" s="20" t="inlineStr">
        <is>
          <t>Medicaid savings</t>
        </is>
      </c>
      <c r="K3" s="20" t="inlineStr">
        <is>
          <t>School savings</t>
        </is>
      </c>
      <c r="L3" s="20" t="inlineStr">
        <is>
          <t>DV savings</t>
        </is>
      </c>
      <c r="M3" s="20" t="inlineStr">
        <is>
          <t>Business/tax benefit</t>
        </is>
      </c>
      <c r="N3" s="20" t="inlineStr">
        <is>
          <t>Total savings</t>
        </is>
      </c>
      <c r="O3" s="20" t="inlineStr">
        <is>
          <t>Net state fiscal impact</t>
        </is>
      </c>
    </row>
    <row r="4">
      <c r="A4" s="10" t="n">
        <v>1</v>
      </c>
      <c r="B4" s="10">
        <f>MIN(A4,Assumptions!$B$6)</f>
        <v/>
      </c>
      <c r="C4" s="10">
        <f>B4*Assumptions!$B$4</f>
        <v/>
      </c>
      <c r="D4" s="325">
        <f>C4*Assumptions!$B$5</f>
        <v/>
      </c>
      <c r="E4" s="325">
        <f>C4*Assumptions!$B$17</f>
        <v/>
      </c>
      <c r="F4" s="325">
        <f>D4-E4</f>
        <v/>
      </c>
      <c r="G4" s="327">
        <f>MAX(0,MIN(1,(A4-Assumptions!$B$13+1)/Assumptions!$B$12))</f>
        <v/>
      </c>
      <c r="H4" s="325">
        <f>G4*'Savings Modules'!$E$4</f>
        <v/>
      </c>
      <c r="I4" s="325">
        <f>G4*'Savings Modules'!$E$5</f>
        <v/>
      </c>
      <c r="J4" s="325">
        <f>G4*'Savings Modules'!$E$6</f>
        <v/>
      </c>
      <c r="K4" s="325">
        <f>G4*'Savings Modules'!$E$7</f>
        <v/>
      </c>
      <c r="L4" s="325">
        <f>G4*'Savings Modules'!$E$8</f>
        <v/>
      </c>
      <c r="M4" s="325">
        <f>G4*'Savings Modules'!$E$9</f>
        <v/>
      </c>
      <c r="N4" s="325">
        <f>SUM(H4:M4)</f>
        <v/>
      </c>
      <c r="O4" s="325">
        <f>N4-E4</f>
        <v/>
      </c>
      <c r="W4" t="inlineStr">
        <is>
          <t>Child nutrition savings</t>
        </is>
      </c>
      <c r="X4" t="inlineStr">
        <is>
          <t>Supplemental business / sales tax revenue</t>
        </is>
      </c>
    </row>
    <row r="5">
      <c r="A5" s="10" t="n">
        <v>2</v>
      </c>
      <c r="B5" s="10">
        <f>MIN(A5,Assumptions!$B$6)</f>
        <v/>
      </c>
      <c r="C5" s="10">
        <f>B5*Assumptions!$B$4</f>
        <v/>
      </c>
      <c r="D5" s="325">
        <f>C5*Assumptions!$B$5</f>
        <v/>
      </c>
      <c r="E5" s="325">
        <f>C5*Assumptions!$B$17</f>
        <v/>
      </c>
      <c r="F5" s="325">
        <f>D5-E5</f>
        <v/>
      </c>
      <c r="G5" s="327">
        <f>MAX(0,MIN(1,(A5-Assumptions!$B$13+1)/Assumptions!$B$12))</f>
        <v/>
      </c>
      <c r="H5" s="325">
        <f>G5*'Savings Modules'!$E$4</f>
        <v/>
      </c>
      <c r="I5" s="325">
        <f>G5*'Savings Modules'!$E$5</f>
        <v/>
      </c>
      <c r="J5" s="325">
        <f>G5*'Savings Modules'!$E$6</f>
        <v/>
      </c>
      <c r="K5" s="325">
        <f>G5*'Savings Modules'!$E$7</f>
        <v/>
      </c>
      <c r="L5" s="325">
        <f>G5*'Savings Modules'!$E$8</f>
        <v/>
      </c>
      <c r="M5" s="325">
        <f>G5*'Savings Modules'!$E$9</f>
        <v/>
      </c>
      <c r="N5" s="325">
        <f>SUM(H5:M5)</f>
        <v/>
      </c>
      <c r="O5" s="325">
        <f>N5-E5</f>
        <v/>
      </c>
      <c r="W5" s="335">
        <f>'Expanded Model'!AL4</f>
        <v/>
      </c>
      <c r="X5" s="335">
        <f>'Expanded Model'!AM4</f>
        <v/>
      </c>
    </row>
    <row r="6">
      <c r="A6" s="10" t="n">
        <v>3</v>
      </c>
      <c r="B6" s="10">
        <f>MIN(A6,Assumptions!$B$6)</f>
        <v/>
      </c>
      <c r="C6" s="10">
        <f>B6*Assumptions!$B$4</f>
        <v/>
      </c>
      <c r="D6" s="325">
        <f>C6*Assumptions!$B$5</f>
        <v/>
      </c>
      <c r="E6" s="325">
        <f>C6*Assumptions!$B$17</f>
        <v/>
      </c>
      <c r="F6" s="325">
        <f>D6-E6</f>
        <v/>
      </c>
      <c r="G6" s="327">
        <f>MAX(0,MIN(1,(A6-Assumptions!$B$13+1)/Assumptions!$B$12))</f>
        <v/>
      </c>
      <c r="H6" s="325">
        <f>G6*'Savings Modules'!$E$4</f>
        <v/>
      </c>
      <c r="I6" s="325">
        <f>G6*'Savings Modules'!$E$5</f>
        <v/>
      </c>
      <c r="J6" s="325">
        <f>G6*'Savings Modules'!$E$6</f>
        <v/>
      </c>
      <c r="K6" s="325">
        <f>G6*'Savings Modules'!$E$7</f>
        <v/>
      </c>
      <c r="L6" s="325">
        <f>G6*'Savings Modules'!$E$8</f>
        <v/>
      </c>
      <c r="M6" s="325">
        <f>G6*'Savings Modules'!$E$9</f>
        <v/>
      </c>
      <c r="N6" s="325">
        <f>SUM(H6:M6)</f>
        <v/>
      </c>
      <c r="O6" s="325">
        <f>N6-E6</f>
        <v/>
      </c>
      <c r="W6" s="335">
        <f>'Expanded Model'!AL5</f>
        <v/>
      </c>
      <c r="X6" s="335">
        <f>'Expanded Model'!AM5</f>
        <v/>
      </c>
    </row>
    <row r="7">
      <c r="A7" s="10" t="n">
        <v>4</v>
      </c>
      <c r="B7" s="10">
        <f>MIN(A7,Assumptions!$B$6)</f>
        <v/>
      </c>
      <c r="C7" s="10">
        <f>B7*Assumptions!$B$4</f>
        <v/>
      </c>
      <c r="D7" s="325">
        <f>C7*Assumptions!$B$5</f>
        <v/>
      </c>
      <c r="E7" s="325">
        <f>C7*Assumptions!$B$17</f>
        <v/>
      </c>
      <c r="F7" s="325">
        <f>D7-E7</f>
        <v/>
      </c>
      <c r="G7" s="327">
        <f>MAX(0,MIN(1,(A7-Assumptions!$B$13+1)/Assumptions!$B$12))</f>
        <v/>
      </c>
      <c r="H7" s="325">
        <f>G7*'Savings Modules'!$E$4</f>
        <v/>
      </c>
      <c r="I7" s="325">
        <f>G7*'Savings Modules'!$E$5</f>
        <v/>
      </c>
      <c r="J7" s="325">
        <f>G7*'Savings Modules'!$E$6</f>
        <v/>
      </c>
      <c r="K7" s="325">
        <f>G7*'Savings Modules'!$E$7</f>
        <v/>
      </c>
      <c r="L7" s="325">
        <f>G7*'Savings Modules'!$E$8</f>
        <v/>
      </c>
      <c r="M7" s="325">
        <f>G7*'Savings Modules'!$E$9</f>
        <v/>
      </c>
      <c r="N7" s="325">
        <f>SUM(H7:M7)</f>
        <v/>
      </c>
      <c r="O7" s="325">
        <f>N7-E7</f>
        <v/>
      </c>
      <c r="W7" s="335">
        <f>'Expanded Model'!AL6</f>
        <v/>
      </c>
      <c r="X7" s="335">
        <f>'Expanded Model'!AM6</f>
        <v/>
      </c>
    </row>
    <row r="8">
      <c r="A8" s="10" t="n">
        <v>5</v>
      </c>
      <c r="B8" s="10">
        <f>MIN(A8,Assumptions!$B$6)</f>
        <v/>
      </c>
      <c r="C8" s="10">
        <f>B8*Assumptions!$B$4</f>
        <v/>
      </c>
      <c r="D8" s="325">
        <f>C8*Assumptions!$B$5</f>
        <v/>
      </c>
      <c r="E8" s="325">
        <f>C8*Assumptions!$B$17</f>
        <v/>
      </c>
      <c r="F8" s="325">
        <f>D8-E8</f>
        <v/>
      </c>
      <c r="G8" s="327">
        <f>MAX(0,MIN(1,(A8-Assumptions!$B$13+1)/Assumptions!$B$12))</f>
        <v/>
      </c>
      <c r="H8" s="325">
        <f>G8*'Savings Modules'!$E$4</f>
        <v/>
      </c>
      <c r="I8" s="325">
        <f>G8*'Savings Modules'!$E$5</f>
        <v/>
      </c>
      <c r="J8" s="325">
        <f>G8*'Savings Modules'!$E$6</f>
        <v/>
      </c>
      <c r="K8" s="325">
        <f>G8*'Savings Modules'!$E$7</f>
        <v/>
      </c>
      <c r="L8" s="325">
        <f>G8*'Savings Modules'!$E$8</f>
        <v/>
      </c>
      <c r="M8" s="325">
        <f>G8*'Savings Modules'!$E$9</f>
        <v/>
      </c>
      <c r="N8" s="325">
        <f>SUM(H8:M8)</f>
        <v/>
      </c>
      <c r="O8" s="325">
        <f>N8-E8</f>
        <v/>
      </c>
      <c r="W8" s="335">
        <f>'Expanded Model'!AL7</f>
        <v/>
      </c>
      <c r="X8" s="335">
        <f>'Expanded Model'!AM7</f>
        <v/>
      </c>
    </row>
    <row r="9">
      <c r="A9" s="10" t="n">
        <v>6</v>
      </c>
      <c r="B9" s="10">
        <f>MIN(A9,Assumptions!$B$6)</f>
        <v/>
      </c>
      <c r="C9" s="10">
        <f>B9*Assumptions!$B$4</f>
        <v/>
      </c>
      <c r="D9" s="325">
        <f>C9*Assumptions!$B$5</f>
        <v/>
      </c>
      <c r="E9" s="325">
        <f>C9*Assumptions!$B$17</f>
        <v/>
      </c>
      <c r="F9" s="325">
        <f>D9-E9</f>
        <v/>
      </c>
      <c r="G9" s="327">
        <f>MAX(0,MIN(1,(A9-Assumptions!$B$13+1)/Assumptions!$B$12))</f>
        <v/>
      </c>
      <c r="H9" s="325">
        <f>G9*'Savings Modules'!$E$4</f>
        <v/>
      </c>
      <c r="I9" s="325">
        <f>G9*'Savings Modules'!$E$5</f>
        <v/>
      </c>
      <c r="J9" s="325">
        <f>G9*'Savings Modules'!$E$6</f>
        <v/>
      </c>
      <c r="K9" s="325">
        <f>G9*'Savings Modules'!$E$7</f>
        <v/>
      </c>
      <c r="L9" s="325">
        <f>G9*'Savings Modules'!$E$8</f>
        <v/>
      </c>
      <c r="M9" s="325">
        <f>G9*'Savings Modules'!$E$9</f>
        <v/>
      </c>
      <c r="N9" s="325">
        <f>SUM(H9:M9)</f>
        <v/>
      </c>
      <c r="O9" s="325">
        <f>N9-E9</f>
        <v/>
      </c>
      <c r="W9" s="335">
        <f>'Expanded Model'!AL8</f>
        <v/>
      </c>
      <c r="X9" s="335">
        <f>'Expanded Model'!AM8</f>
        <v/>
      </c>
    </row>
    <row r="10">
      <c r="A10" s="10" t="n">
        <v>7</v>
      </c>
      <c r="B10" s="10">
        <f>MIN(A10,Assumptions!$B$6)</f>
        <v/>
      </c>
      <c r="C10" s="10">
        <f>B10*Assumptions!$B$4</f>
        <v/>
      </c>
      <c r="D10" s="325">
        <f>C10*Assumptions!$B$5</f>
        <v/>
      </c>
      <c r="E10" s="325">
        <f>C10*Assumptions!$B$17</f>
        <v/>
      </c>
      <c r="F10" s="325">
        <f>D10-E10</f>
        <v/>
      </c>
      <c r="G10" s="327">
        <f>MAX(0,MIN(1,(A10-Assumptions!$B$13+1)/Assumptions!$B$12))</f>
        <v/>
      </c>
      <c r="H10" s="325">
        <f>G10*'Savings Modules'!$E$4</f>
        <v/>
      </c>
      <c r="I10" s="325">
        <f>G10*'Savings Modules'!$E$5</f>
        <v/>
      </c>
      <c r="J10" s="325">
        <f>G10*'Savings Modules'!$E$6</f>
        <v/>
      </c>
      <c r="K10" s="325">
        <f>G10*'Savings Modules'!$E$7</f>
        <v/>
      </c>
      <c r="L10" s="325">
        <f>G10*'Savings Modules'!$E$8</f>
        <v/>
      </c>
      <c r="M10" s="325">
        <f>G10*'Savings Modules'!$E$9</f>
        <v/>
      </c>
      <c r="N10" s="325">
        <f>SUM(H10:M10)</f>
        <v/>
      </c>
      <c r="O10" s="325">
        <f>N10-E10</f>
        <v/>
      </c>
      <c r="W10" s="335">
        <f>'Expanded Model'!AL9</f>
        <v/>
      </c>
      <c r="X10" s="335">
        <f>'Expanded Model'!AM9</f>
        <v/>
      </c>
    </row>
    <row r="11">
      <c r="A11" s="10" t="n">
        <v>8</v>
      </c>
      <c r="B11" s="10">
        <f>MIN(A11,Assumptions!$B$6)</f>
        <v/>
      </c>
      <c r="C11" s="10">
        <f>B11*Assumptions!$B$4</f>
        <v/>
      </c>
      <c r="D11" s="325">
        <f>C11*Assumptions!$B$5</f>
        <v/>
      </c>
      <c r="E11" s="325">
        <f>C11*Assumptions!$B$17</f>
        <v/>
      </c>
      <c r="F11" s="325">
        <f>D11-E11</f>
        <v/>
      </c>
      <c r="G11" s="327">
        <f>MAX(0,MIN(1,(A11-Assumptions!$B$13+1)/Assumptions!$B$12))</f>
        <v/>
      </c>
      <c r="H11" s="325">
        <f>G11*'Savings Modules'!$E$4</f>
        <v/>
      </c>
      <c r="I11" s="325">
        <f>G11*'Savings Modules'!$E$5</f>
        <v/>
      </c>
      <c r="J11" s="325">
        <f>G11*'Savings Modules'!$E$6</f>
        <v/>
      </c>
      <c r="K11" s="325">
        <f>G11*'Savings Modules'!$E$7</f>
        <v/>
      </c>
      <c r="L11" s="325">
        <f>G11*'Savings Modules'!$E$8</f>
        <v/>
      </c>
      <c r="M11" s="325">
        <f>G11*'Savings Modules'!$E$9</f>
        <v/>
      </c>
      <c r="N11" s="325">
        <f>SUM(H11:M11)</f>
        <v/>
      </c>
      <c r="O11" s="325">
        <f>N11-E11</f>
        <v/>
      </c>
      <c r="W11" s="335">
        <f>'Expanded Model'!AL10</f>
        <v/>
      </c>
      <c r="X11" s="335">
        <f>'Expanded Model'!AM10</f>
        <v/>
      </c>
    </row>
    <row r="12">
      <c r="A12" s="10" t="n">
        <v>9</v>
      </c>
      <c r="B12" s="10">
        <f>MIN(A12,Assumptions!$B$6)</f>
        <v/>
      </c>
      <c r="C12" s="10">
        <f>B12*Assumptions!$B$4</f>
        <v/>
      </c>
      <c r="D12" s="325">
        <f>C12*Assumptions!$B$5</f>
        <v/>
      </c>
      <c r="E12" s="325">
        <f>C12*Assumptions!$B$17</f>
        <v/>
      </c>
      <c r="F12" s="325">
        <f>D12-E12</f>
        <v/>
      </c>
      <c r="G12" s="327">
        <f>MAX(0,MIN(1,(A12-Assumptions!$B$13+1)/Assumptions!$B$12))</f>
        <v/>
      </c>
      <c r="H12" s="325">
        <f>G12*'Savings Modules'!$E$4</f>
        <v/>
      </c>
      <c r="I12" s="325">
        <f>G12*'Savings Modules'!$E$5</f>
        <v/>
      </c>
      <c r="J12" s="325">
        <f>G12*'Savings Modules'!$E$6</f>
        <v/>
      </c>
      <c r="K12" s="325">
        <f>G12*'Savings Modules'!$E$7</f>
        <v/>
      </c>
      <c r="L12" s="325">
        <f>G12*'Savings Modules'!$E$8</f>
        <v/>
      </c>
      <c r="M12" s="325">
        <f>G12*'Savings Modules'!$E$9</f>
        <v/>
      </c>
      <c r="N12" s="325">
        <f>SUM(H12:M12)</f>
        <v/>
      </c>
      <c r="O12" s="325">
        <f>N12-E12</f>
        <v/>
      </c>
      <c r="W12" s="335">
        <f>'Expanded Model'!AL11</f>
        <v/>
      </c>
      <c r="X12" s="335">
        <f>'Expanded Model'!AM11</f>
        <v/>
      </c>
    </row>
    <row r="13">
      <c r="A13" s="10" t="n">
        <v>10</v>
      </c>
      <c r="B13" s="10">
        <f>MIN(A13,Assumptions!$B$6)</f>
        <v/>
      </c>
      <c r="C13" s="10">
        <f>B13*Assumptions!$B$4</f>
        <v/>
      </c>
      <c r="D13" s="325">
        <f>C13*Assumptions!$B$5</f>
        <v/>
      </c>
      <c r="E13" s="325">
        <f>C13*Assumptions!$B$17</f>
        <v/>
      </c>
      <c r="F13" s="325">
        <f>D13-E13</f>
        <v/>
      </c>
      <c r="G13" s="327">
        <f>MAX(0,MIN(1,(A13-Assumptions!$B$13+1)/Assumptions!$B$12))</f>
        <v/>
      </c>
      <c r="H13" s="325">
        <f>G13*'Savings Modules'!$E$4</f>
        <v/>
      </c>
      <c r="I13" s="325">
        <f>G13*'Savings Modules'!$E$5</f>
        <v/>
      </c>
      <c r="J13" s="325">
        <f>G13*'Savings Modules'!$E$6</f>
        <v/>
      </c>
      <c r="K13" s="325">
        <f>G13*'Savings Modules'!$E$7</f>
        <v/>
      </c>
      <c r="L13" s="325">
        <f>G13*'Savings Modules'!$E$8</f>
        <v/>
      </c>
      <c r="M13" s="325">
        <f>G13*'Savings Modules'!$E$9</f>
        <v/>
      </c>
      <c r="N13" s="325">
        <f>SUM(H13:M13)</f>
        <v/>
      </c>
      <c r="O13" s="325">
        <f>N13-E13</f>
        <v/>
      </c>
      <c r="W13" s="335">
        <f>'Expanded Model'!AL12</f>
        <v/>
      </c>
      <c r="X13" s="335">
        <f>'Expanded Model'!AM12</f>
        <v/>
      </c>
    </row>
    <row r="14">
      <c r="A14" s="10" t="n">
        <v>11</v>
      </c>
      <c r="B14" s="10">
        <f>MIN(A14,Assumptions!$B$6)</f>
        <v/>
      </c>
      <c r="C14" s="10">
        <f>B14*Assumptions!$B$4</f>
        <v/>
      </c>
      <c r="D14" s="325">
        <f>C14*Assumptions!$B$5</f>
        <v/>
      </c>
      <c r="E14" s="325">
        <f>C14*Assumptions!$B$17</f>
        <v/>
      </c>
      <c r="F14" s="325">
        <f>D14-E14</f>
        <v/>
      </c>
      <c r="G14" s="327">
        <f>MAX(0,MIN(1,(A14-Assumptions!$B$13+1)/Assumptions!$B$12))</f>
        <v/>
      </c>
      <c r="H14" s="325">
        <f>G14*'Savings Modules'!$E$4</f>
        <v/>
      </c>
      <c r="I14" s="325">
        <f>G14*'Savings Modules'!$E$5</f>
        <v/>
      </c>
      <c r="J14" s="325">
        <f>G14*'Savings Modules'!$E$6</f>
        <v/>
      </c>
      <c r="K14" s="325">
        <f>G14*'Savings Modules'!$E$7</f>
        <v/>
      </c>
      <c r="L14" s="325">
        <f>G14*'Savings Modules'!$E$8</f>
        <v/>
      </c>
      <c r="M14" s="325">
        <f>G14*'Savings Modules'!$E$9</f>
        <v/>
      </c>
      <c r="N14" s="325">
        <f>SUM(H14:M14)</f>
        <v/>
      </c>
      <c r="O14" s="325">
        <f>N14-E14</f>
        <v/>
      </c>
      <c r="W14" s="335">
        <f>'Expanded Model'!AL13</f>
        <v/>
      </c>
      <c r="X14" s="335">
        <f>'Expanded Model'!AM13</f>
        <v/>
      </c>
    </row>
    <row r="15">
      <c r="A15" s="10" t="n">
        <v>12</v>
      </c>
      <c r="B15" s="10">
        <f>MIN(A15,Assumptions!$B$6)</f>
        <v/>
      </c>
      <c r="C15" s="10">
        <f>B15*Assumptions!$B$4</f>
        <v/>
      </c>
      <c r="D15" s="325">
        <f>C15*Assumptions!$B$5</f>
        <v/>
      </c>
      <c r="E15" s="325">
        <f>C15*Assumptions!$B$17</f>
        <v/>
      </c>
      <c r="F15" s="325">
        <f>D15-E15</f>
        <v/>
      </c>
      <c r="G15" s="327">
        <f>MAX(0,MIN(1,(A15-Assumptions!$B$13+1)/Assumptions!$B$12))</f>
        <v/>
      </c>
      <c r="H15" s="325">
        <f>G15*'Savings Modules'!$E$4</f>
        <v/>
      </c>
      <c r="I15" s="325">
        <f>G15*'Savings Modules'!$E$5</f>
        <v/>
      </c>
      <c r="J15" s="325">
        <f>G15*'Savings Modules'!$E$6</f>
        <v/>
      </c>
      <c r="K15" s="325">
        <f>G15*'Savings Modules'!$E$7</f>
        <v/>
      </c>
      <c r="L15" s="325">
        <f>G15*'Savings Modules'!$E$8</f>
        <v/>
      </c>
      <c r="M15" s="325">
        <f>G15*'Savings Modules'!$E$9</f>
        <v/>
      </c>
      <c r="N15" s="325">
        <f>SUM(H15:M15)</f>
        <v/>
      </c>
      <c r="O15" s="325">
        <f>N15-E15</f>
        <v/>
      </c>
      <c r="W15" s="335">
        <f>'Expanded Model'!AL14</f>
        <v/>
      </c>
      <c r="X15" s="335">
        <f>'Expanded Model'!AM14</f>
        <v/>
      </c>
    </row>
    <row r="16">
      <c r="A16" s="10" t="n">
        <v>13</v>
      </c>
      <c r="B16" s="10">
        <f>MIN(A16,Assumptions!$B$6)</f>
        <v/>
      </c>
      <c r="C16" s="10">
        <f>B16*Assumptions!$B$4</f>
        <v/>
      </c>
      <c r="D16" s="325">
        <f>C16*Assumptions!$B$5</f>
        <v/>
      </c>
      <c r="E16" s="325">
        <f>C16*Assumptions!$B$17</f>
        <v/>
      </c>
      <c r="F16" s="325">
        <f>D16-E16</f>
        <v/>
      </c>
      <c r="G16" s="327">
        <f>MAX(0,MIN(1,(A16-Assumptions!$B$13+1)/Assumptions!$B$12))</f>
        <v/>
      </c>
      <c r="H16" s="325">
        <f>G16*'Savings Modules'!$E$4</f>
        <v/>
      </c>
      <c r="I16" s="325">
        <f>G16*'Savings Modules'!$E$5</f>
        <v/>
      </c>
      <c r="J16" s="325">
        <f>G16*'Savings Modules'!$E$6</f>
        <v/>
      </c>
      <c r="K16" s="325">
        <f>G16*'Savings Modules'!$E$7</f>
        <v/>
      </c>
      <c r="L16" s="325">
        <f>G16*'Savings Modules'!$E$8</f>
        <v/>
      </c>
      <c r="M16" s="325">
        <f>G16*'Savings Modules'!$E$9</f>
        <v/>
      </c>
      <c r="N16" s="325">
        <f>SUM(H16:M16)</f>
        <v/>
      </c>
      <c r="O16" s="325">
        <f>N16-E16</f>
        <v/>
      </c>
      <c r="W16" s="335">
        <f>'Expanded Model'!AL15</f>
        <v/>
      </c>
      <c r="X16" s="335">
        <f>'Expanded Model'!AM15</f>
        <v/>
      </c>
    </row>
    <row r="17">
      <c r="A17" s="10" t="n">
        <v>14</v>
      </c>
      <c r="B17" s="10">
        <f>MIN(A17,Assumptions!$B$6)</f>
        <v/>
      </c>
      <c r="C17" s="10">
        <f>B17*Assumptions!$B$4</f>
        <v/>
      </c>
      <c r="D17" s="325">
        <f>C17*Assumptions!$B$5</f>
        <v/>
      </c>
      <c r="E17" s="325">
        <f>C17*Assumptions!$B$17</f>
        <v/>
      </c>
      <c r="F17" s="325">
        <f>D17-E17</f>
        <v/>
      </c>
      <c r="G17" s="327">
        <f>MAX(0,MIN(1,(A17-Assumptions!$B$13+1)/Assumptions!$B$12))</f>
        <v/>
      </c>
      <c r="H17" s="325">
        <f>G17*'Savings Modules'!$E$4</f>
        <v/>
      </c>
      <c r="I17" s="325">
        <f>G17*'Savings Modules'!$E$5</f>
        <v/>
      </c>
      <c r="J17" s="325">
        <f>G17*'Savings Modules'!$E$6</f>
        <v/>
      </c>
      <c r="K17" s="325">
        <f>G17*'Savings Modules'!$E$7</f>
        <v/>
      </c>
      <c r="L17" s="325">
        <f>G17*'Savings Modules'!$E$8</f>
        <v/>
      </c>
      <c r="M17" s="325">
        <f>G17*'Savings Modules'!$E$9</f>
        <v/>
      </c>
      <c r="N17" s="325">
        <f>SUM(H17:M17)</f>
        <v/>
      </c>
      <c r="O17" s="325">
        <f>N17-E17</f>
        <v/>
      </c>
      <c r="W17" s="335">
        <f>'Expanded Model'!AL16</f>
        <v/>
      </c>
      <c r="X17" s="335">
        <f>'Expanded Model'!AM16</f>
        <v/>
      </c>
    </row>
    <row r="18">
      <c r="A18" s="10" t="n">
        <v>15</v>
      </c>
      <c r="B18" s="10">
        <f>MIN(A18,Assumptions!$B$6)</f>
        <v/>
      </c>
      <c r="C18" s="10">
        <f>B18*Assumptions!$B$4</f>
        <v/>
      </c>
      <c r="D18" s="325">
        <f>C18*Assumptions!$B$5</f>
        <v/>
      </c>
      <c r="E18" s="325">
        <f>C18*Assumptions!$B$17</f>
        <v/>
      </c>
      <c r="F18" s="325">
        <f>D18-E18</f>
        <v/>
      </c>
      <c r="G18" s="327">
        <f>MAX(0,MIN(1,(A18-Assumptions!$B$13+1)/Assumptions!$B$12))</f>
        <v/>
      </c>
      <c r="H18" s="325">
        <f>G18*'Savings Modules'!$E$4</f>
        <v/>
      </c>
      <c r="I18" s="325">
        <f>G18*'Savings Modules'!$E$5</f>
        <v/>
      </c>
      <c r="J18" s="325">
        <f>G18*'Savings Modules'!$E$6</f>
        <v/>
      </c>
      <c r="K18" s="325">
        <f>G18*'Savings Modules'!$E$7</f>
        <v/>
      </c>
      <c r="L18" s="325">
        <f>G18*'Savings Modules'!$E$8</f>
        <v/>
      </c>
      <c r="M18" s="325">
        <f>G18*'Savings Modules'!$E$9</f>
        <v/>
      </c>
      <c r="N18" s="325">
        <f>SUM(H18:M18)</f>
        <v/>
      </c>
      <c r="O18" s="325">
        <f>N18-E18</f>
        <v/>
      </c>
      <c r="W18" s="335">
        <f>'Expanded Model'!AL17</f>
        <v/>
      </c>
      <c r="X18" s="335">
        <f>'Expanded Model'!AM17</f>
        <v/>
      </c>
    </row>
    <row r="19">
      <c r="A19" s="10" t="n">
        <v>16</v>
      </c>
      <c r="B19" s="10">
        <f>MIN(A19,Assumptions!$B$6)</f>
        <v/>
      </c>
      <c r="C19" s="10">
        <f>B19*Assumptions!$B$4</f>
        <v/>
      </c>
      <c r="D19" s="325">
        <f>C19*Assumptions!$B$5</f>
        <v/>
      </c>
      <c r="E19" s="325">
        <f>C19*Assumptions!$B$17</f>
        <v/>
      </c>
      <c r="F19" s="325">
        <f>D19-E19</f>
        <v/>
      </c>
      <c r="G19" s="327">
        <f>MAX(0,MIN(1,(A19-Assumptions!$B$13+1)/Assumptions!$B$12))</f>
        <v/>
      </c>
      <c r="H19" s="325">
        <f>G19*'Savings Modules'!$E$4</f>
        <v/>
      </c>
      <c r="I19" s="325">
        <f>G19*'Savings Modules'!$E$5</f>
        <v/>
      </c>
      <c r="J19" s="325">
        <f>G19*'Savings Modules'!$E$6</f>
        <v/>
      </c>
      <c r="K19" s="325">
        <f>G19*'Savings Modules'!$E$7</f>
        <v/>
      </c>
      <c r="L19" s="325">
        <f>G19*'Savings Modules'!$E$8</f>
        <v/>
      </c>
      <c r="M19" s="325">
        <f>G19*'Savings Modules'!$E$9</f>
        <v/>
      </c>
      <c r="N19" s="325">
        <f>SUM(H19:M19)</f>
        <v/>
      </c>
      <c r="O19" s="325">
        <f>N19-E19</f>
        <v/>
      </c>
      <c r="W19" s="335">
        <f>'Expanded Model'!AL18</f>
        <v/>
      </c>
      <c r="X19" s="335">
        <f>'Expanded Model'!AM18</f>
        <v/>
      </c>
    </row>
    <row r="20">
      <c r="A20" s="10" t="n">
        <v>17</v>
      </c>
      <c r="B20" s="10">
        <f>MIN(A20,Assumptions!$B$6)</f>
        <v/>
      </c>
      <c r="C20" s="10">
        <f>B20*Assumptions!$B$4</f>
        <v/>
      </c>
      <c r="D20" s="325">
        <f>C20*Assumptions!$B$5</f>
        <v/>
      </c>
      <c r="E20" s="325">
        <f>C20*Assumptions!$B$17</f>
        <v/>
      </c>
      <c r="F20" s="325">
        <f>D20-E20</f>
        <v/>
      </c>
      <c r="G20" s="327">
        <f>MAX(0,MIN(1,(A20-Assumptions!$B$13+1)/Assumptions!$B$12))</f>
        <v/>
      </c>
      <c r="H20" s="325">
        <f>G20*'Savings Modules'!$E$4</f>
        <v/>
      </c>
      <c r="I20" s="325">
        <f>G20*'Savings Modules'!$E$5</f>
        <v/>
      </c>
      <c r="J20" s="325">
        <f>G20*'Savings Modules'!$E$6</f>
        <v/>
      </c>
      <c r="K20" s="325">
        <f>G20*'Savings Modules'!$E$7</f>
        <v/>
      </c>
      <c r="L20" s="325">
        <f>G20*'Savings Modules'!$E$8</f>
        <v/>
      </c>
      <c r="M20" s="325">
        <f>G20*'Savings Modules'!$E$9</f>
        <v/>
      </c>
      <c r="N20" s="325">
        <f>SUM(H20:M20)</f>
        <v/>
      </c>
      <c r="O20" s="325">
        <f>N20-E20</f>
        <v/>
      </c>
      <c r="W20" s="335">
        <f>'Expanded Model'!AL19</f>
        <v/>
      </c>
      <c r="X20" s="335">
        <f>'Expanded Model'!AM19</f>
        <v/>
      </c>
    </row>
    <row r="21">
      <c r="A21" s="10" t="n">
        <v>18</v>
      </c>
      <c r="B21" s="10">
        <f>MIN(A21,Assumptions!$B$6)</f>
        <v/>
      </c>
      <c r="C21" s="10">
        <f>B21*Assumptions!$B$4</f>
        <v/>
      </c>
      <c r="D21" s="325">
        <f>C21*Assumptions!$B$5</f>
        <v/>
      </c>
      <c r="E21" s="325">
        <f>C21*Assumptions!$B$17</f>
        <v/>
      </c>
      <c r="F21" s="325">
        <f>D21-E21</f>
        <v/>
      </c>
      <c r="G21" s="327">
        <f>MAX(0,MIN(1,(A21-Assumptions!$B$13+1)/Assumptions!$B$12))</f>
        <v/>
      </c>
      <c r="H21" s="325">
        <f>G21*'Savings Modules'!$E$4</f>
        <v/>
      </c>
      <c r="I21" s="325">
        <f>G21*'Savings Modules'!$E$5</f>
        <v/>
      </c>
      <c r="J21" s="325">
        <f>G21*'Savings Modules'!$E$6</f>
        <v/>
      </c>
      <c r="K21" s="325">
        <f>G21*'Savings Modules'!$E$7</f>
        <v/>
      </c>
      <c r="L21" s="325">
        <f>G21*'Savings Modules'!$E$8</f>
        <v/>
      </c>
      <c r="M21" s="325">
        <f>G21*'Savings Modules'!$E$9</f>
        <v/>
      </c>
      <c r="N21" s="325">
        <f>SUM(H21:M21)</f>
        <v/>
      </c>
      <c r="O21" s="325">
        <f>N21-E21</f>
        <v/>
      </c>
      <c r="W21" s="335">
        <f>'Expanded Model'!AL20</f>
        <v/>
      </c>
      <c r="X21" s="335">
        <f>'Expanded Model'!AM20</f>
        <v/>
      </c>
    </row>
    <row r="22">
      <c r="A22" s="10" t="n">
        <v>19</v>
      </c>
      <c r="B22" s="10">
        <f>MIN(A22,Assumptions!$B$6)</f>
        <v/>
      </c>
      <c r="C22" s="10">
        <f>B22*Assumptions!$B$4</f>
        <v/>
      </c>
      <c r="D22" s="325">
        <f>C22*Assumptions!$B$5</f>
        <v/>
      </c>
      <c r="E22" s="325">
        <f>C22*Assumptions!$B$17</f>
        <v/>
      </c>
      <c r="F22" s="325">
        <f>D22-E22</f>
        <v/>
      </c>
      <c r="G22" s="327">
        <f>MAX(0,MIN(1,(A22-Assumptions!$B$13+1)/Assumptions!$B$12))</f>
        <v/>
      </c>
      <c r="H22" s="325">
        <f>G22*'Savings Modules'!$E$4</f>
        <v/>
      </c>
      <c r="I22" s="325">
        <f>G22*'Savings Modules'!$E$5</f>
        <v/>
      </c>
      <c r="J22" s="325">
        <f>G22*'Savings Modules'!$E$6</f>
        <v/>
      </c>
      <c r="K22" s="325">
        <f>G22*'Savings Modules'!$E$7</f>
        <v/>
      </c>
      <c r="L22" s="325">
        <f>G22*'Savings Modules'!$E$8</f>
        <v/>
      </c>
      <c r="M22" s="325">
        <f>G22*'Savings Modules'!$E$9</f>
        <v/>
      </c>
      <c r="N22" s="325">
        <f>SUM(H22:M22)</f>
        <v/>
      </c>
      <c r="O22" s="325">
        <f>N22-E22</f>
        <v/>
      </c>
      <c r="W22" s="335">
        <f>'Expanded Model'!AL21</f>
        <v/>
      </c>
      <c r="X22" s="335">
        <f>'Expanded Model'!AM21</f>
        <v/>
      </c>
    </row>
    <row r="23">
      <c r="A23" s="10" t="n">
        <v>20</v>
      </c>
      <c r="B23" s="10">
        <f>MIN(A23,Assumptions!$B$6)</f>
        <v/>
      </c>
      <c r="C23" s="10">
        <f>B23*Assumptions!$B$4</f>
        <v/>
      </c>
      <c r="D23" s="325">
        <f>C23*Assumptions!$B$5</f>
        <v/>
      </c>
      <c r="E23" s="325">
        <f>C23*Assumptions!$B$17</f>
        <v/>
      </c>
      <c r="F23" s="325">
        <f>D23-E23</f>
        <v/>
      </c>
      <c r="G23" s="327">
        <f>MAX(0,MIN(1,(A23-Assumptions!$B$13+1)/Assumptions!$B$12))</f>
        <v/>
      </c>
      <c r="H23" s="325">
        <f>G23*'Savings Modules'!$E$4</f>
        <v/>
      </c>
      <c r="I23" s="325">
        <f>G23*'Savings Modules'!$E$5</f>
        <v/>
      </c>
      <c r="J23" s="325">
        <f>G23*'Savings Modules'!$E$6</f>
        <v/>
      </c>
      <c r="K23" s="325">
        <f>G23*'Savings Modules'!$E$7</f>
        <v/>
      </c>
      <c r="L23" s="325">
        <f>G23*'Savings Modules'!$E$8</f>
        <v/>
      </c>
      <c r="M23" s="325">
        <f>G23*'Savings Modules'!$E$9</f>
        <v/>
      </c>
      <c r="N23" s="325">
        <f>SUM(H23:M23)</f>
        <v/>
      </c>
      <c r="O23" s="325">
        <f>N23-E23</f>
        <v/>
      </c>
      <c r="W23" s="335">
        <f>'Expanded Model'!AL22</f>
        <v/>
      </c>
      <c r="X23" s="335">
        <f>'Expanded Model'!AM22</f>
        <v/>
      </c>
    </row>
    <row r="24">
      <c r="A24" s="10" t="n">
        <v>21</v>
      </c>
      <c r="B24" s="10">
        <f>MIN(A24,Assumptions!$B$6)</f>
        <v/>
      </c>
      <c r="C24" s="10">
        <f>B24*Assumptions!$B$4</f>
        <v/>
      </c>
      <c r="D24" s="325">
        <f>C24*Assumptions!$B$5</f>
        <v/>
      </c>
      <c r="E24" s="325">
        <f>C24*Assumptions!$B$17</f>
        <v/>
      </c>
      <c r="F24" s="325">
        <f>D24-E24</f>
        <v/>
      </c>
      <c r="G24" s="327">
        <f>MAX(0,MIN(1,(A24-Assumptions!$B$13+1)/Assumptions!$B$12))</f>
        <v/>
      </c>
      <c r="H24" s="325">
        <f>G24*'Savings Modules'!$E$4</f>
        <v/>
      </c>
      <c r="I24" s="325">
        <f>G24*'Savings Modules'!$E$5</f>
        <v/>
      </c>
      <c r="J24" s="325">
        <f>G24*'Savings Modules'!$E$6</f>
        <v/>
      </c>
      <c r="K24" s="325">
        <f>G24*'Savings Modules'!$E$7</f>
        <v/>
      </c>
      <c r="L24" s="325">
        <f>G24*'Savings Modules'!$E$8</f>
        <v/>
      </c>
      <c r="M24" s="325">
        <f>G24*'Savings Modules'!$E$9</f>
        <v/>
      </c>
      <c r="N24" s="325">
        <f>SUM(H24:M24)</f>
        <v/>
      </c>
      <c r="O24" s="325">
        <f>N24-E24</f>
        <v/>
      </c>
      <c r="W24" s="335">
        <f>'Expanded Model'!AL23</f>
        <v/>
      </c>
      <c r="X24" s="335">
        <f>'Expanded Model'!AM23</f>
        <v/>
      </c>
    </row>
    <row r="25">
      <c r="A25" s="10" t="n">
        <v>22</v>
      </c>
      <c r="B25" s="10">
        <f>MIN(A25,Assumptions!$B$6)</f>
        <v/>
      </c>
      <c r="C25" s="10">
        <f>B25*Assumptions!$B$4</f>
        <v/>
      </c>
      <c r="D25" s="325">
        <f>C25*Assumptions!$B$5</f>
        <v/>
      </c>
      <c r="E25" s="325">
        <f>C25*Assumptions!$B$17</f>
        <v/>
      </c>
      <c r="F25" s="325">
        <f>D25-E25</f>
        <v/>
      </c>
      <c r="G25" s="327">
        <f>MAX(0,MIN(1,(A25-Assumptions!$B$13+1)/Assumptions!$B$12))</f>
        <v/>
      </c>
      <c r="H25" s="325">
        <f>G25*'Savings Modules'!$E$4</f>
        <v/>
      </c>
      <c r="I25" s="325">
        <f>G25*'Savings Modules'!$E$5</f>
        <v/>
      </c>
      <c r="J25" s="325">
        <f>G25*'Savings Modules'!$E$6</f>
        <v/>
      </c>
      <c r="K25" s="325">
        <f>G25*'Savings Modules'!$E$7</f>
        <v/>
      </c>
      <c r="L25" s="325">
        <f>G25*'Savings Modules'!$E$8</f>
        <v/>
      </c>
      <c r="M25" s="325">
        <f>G25*'Savings Modules'!$E$9</f>
        <v/>
      </c>
      <c r="N25" s="325">
        <f>SUM(H25:M25)</f>
        <v/>
      </c>
      <c r="O25" s="325">
        <f>N25-E25</f>
        <v/>
      </c>
      <c r="W25" s="335">
        <f>'Expanded Model'!AL24</f>
        <v/>
      </c>
      <c r="X25" s="335">
        <f>'Expanded Model'!AM24</f>
        <v/>
      </c>
    </row>
    <row r="26">
      <c r="A26" s="10" t="n">
        <v>23</v>
      </c>
      <c r="B26" s="10">
        <f>MIN(A26,Assumptions!$B$6)</f>
        <v/>
      </c>
      <c r="C26" s="10">
        <f>B26*Assumptions!$B$4</f>
        <v/>
      </c>
      <c r="D26" s="325">
        <f>C26*Assumptions!$B$5</f>
        <v/>
      </c>
      <c r="E26" s="325">
        <f>C26*Assumptions!$B$17</f>
        <v/>
      </c>
      <c r="F26" s="325">
        <f>D26-E26</f>
        <v/>
      </c>
      <c r="G26" s="327">
        <f>MAX(0,MIN(1,(A26-Assumptions!$B$13+1)/Assumptions!$B$12))</f>
        <v/>
      </c>
      <c r="H26" s="325">
        <f>G26*'Savings Modules'!$E$4</f>
        <v/>
      </c>
      <c r="I26" s="325">
        <f>G26*'Savings Modules'!$E$5</f>
        <v/>
      </c>
      <c r="J26" s="325">
        <f>G26*'Savings Modules'!$E$6</f>
        <v/>
      </c>
      <c r="K26" s="325">
        <f>G26*'Savings Modules'!$E$7</f>
        <v/>
      </c>
      <c r="L26" s="325">
        <f>G26*'Savings Modules'!$E$8</f>
        <v/>
      </c>
      <c r="M26" s="325">
        <f>G26*'Savings Modules'!$E$9</f>
        <v/>
      </c>
      <c r="N26" s="325">
        <f>SUM(H26:M26)</f>
        <v/>
      </c>
      <c r="O26" s="325">
        <f>N26-E26</f>
        <v/>
      </c>
      <c r="W26" s="335">
        <f>'Expanded Model'!AL25</f>
        <v/>
      </c>
      <c r="X26" s="335">
        <f>'Expanded Model'!AM25</f>
        <v/>
      </c>
    </row>
    <row r="27">
      <c r="A27" s="10" t="n">
        <v>24</v>
      </c>
      <c r="B27" s="10">
        <f>MIN(A27,Assumptions!$B$6)</f>
        <v/>
      </c>
      <c r="C27" s="10">
        <f>B27*Assumptions!$B$4</f>
        <v/>
      </c>
      <c r="D27" s="325">
        <f>C27*Assumptions!$B$5</f>
        <v/>
      </c>
      <c r="E27" s="325">
        <f>C27*Assumptions!$B$17</f>
        <v/>
      </c>
      <c r="F27" s="325">
        <f>D27-E27</f>
        <v/>
      </c>
      <c r="G27" s="327">
        <f>MAX(0,MIN(1,(A27-Assumptions!$B$13+1)/Assumptions!$B$12))</f>
        <v/>
      </c>
      <c r="H27" s="325">
        <f>G27*'Savings Modules'!$E$4</f>
        <v/>
      </c>
      <c r="I27" s="325">
        <f>G27*'Savings Modules'!$E$5</f>
        <v/>
      </c>
      <c r="J27" s="325">
        <f>G27*'Savings Modules'!$E$6</f>
        <v/>
      </c>
      <c r="K27" s="325">
        <f>G27*'Savings Modules'!$E$7</f>
        <v/>
      </c>
      <c r="L27" s="325">
        <f>G27*'Savings Modules'!$E$8</f>
        <v/>
      </c>
      <c r="M27" s="325">
        <f>G27*'Savings Modules'!$E$9</f>
        <v/>
      </c>
      <c r="N27" s="325">
        <f>SUM(H27:M27)</f>
        <v/>
      </c>
      <c r="O27" s="325">
        <f>N27-E27</f>
        <v/>
      </c>
      <c r="W27" s="335">
        <f>'Expanded Model'!AL26</f>
        <v/>
      </c>
      <c r="X27" s="335">
        <f>'Expanded Model'!AM26</f>
        <v/>
      </c>
    </row>
    <row r="28">
      <c r="A28" s="10" t="n">
        <v>25</v>
      </c>
      <c r="B28" s="10">
        <f>MIN(A28,Assumptions!$B$6)</f>
        <v/>
      </c>
      <c r="C28" s="10">
        <f>B28*Assumptions!$B$4</f>
        <v/>
      </c>
      <c r="D28" s="325">
        <f>C28*Assumptions!$B$5</f>
        <v/>
      </c>
      <c r="E28" s="325">
        <f>C28*Assumptions!$B$17</f>
        <v/>
      </c>
      <c r="F28" s="325">
        <f>D28-E28</f>
        <v/>
      </c>
      <c r="G28" s="327">
        <f>MAX(0,MIN(1,(A28-Assumptions!$B$13+1)/Assumptions!$B$12))</f>
        <v/>
      </c>
      <c r="H28" s="325">
        <f>G28*'Savings Modules'!$E$4</f>
        <v/>
      </c>
      <c r="I28" s="325">
        <f>G28*'Savings Modules'!$E$5</f>
        <v/>
      </c>
      <c r="J28" s="325">
        <f>G28*'Savings Modules'!$E$6</f>
        <v/>
      </c>
      <c r="K28" s="325">
        <f>G28*'Savings Modules'!$E$7</f>
        <v/>
      </c>
      <c r="L28" s="325">
        <f>G28*'Savings Modules'!$E$8</f>
        <v/>
      </c>
      <c r="M28" s="325">
        <f>G28*'Savings Modules'!$E$9</f>
        <v/>
      </c>
      <c r="N28" s="325">
        <f>SUM(H28:M28)</f>
        <v/>
      </c>
      <c r="O28" s="325">
        <f>N28-E28</f>
        <v/>
      </c>
      <c r="W28" s="335">
        <f>'Expanded Model'!AL27</f>
        <v/>
      </c>
      <c r="X28" s="335">
        <f>'Expanded Model'!AM27</f>
        <v/>
      </c>
    </row>
    <row r="29">
      <c r="A29" s="10" t="n">
        <v>26</v>
      </c>
      <c r="B29" s="10">
        <f>MIN(A29,Assumptions!$B$6)</f>
        <v/>
      </c>
      <c r="C29" s="10">
        <f>B29*Assumptions!$B$4</f>
        <v/>
      </c>
      <c r="D29" s="325">
        <f>C29*Assumptions!$B$5</f>
        <v/>
      </c>
      <c r="E29" s="325">
        <f>C29*Assumptions!$B$17</f>
        <v/>
      </c>
      <c r="F29" s="325">
        <f>D29-E29</f>
        <v/>
      </c>
      <c r="G29" s="327">
        <f>MAX(0,MIN(1,(A29-Assumptions!$B$13+1)/Assumptions!$B$12))</f>
        <v/>
      </c>
      <c r="H29" s="325">
        <f>G29*'Savings Modules'!$E$4</f>
        <v/>
      </c>
      <c r="I29" s="325">
        <f>G29*'Savings Modules'!$E$5</f>
        <v/>
      </c>
      <c r="J29" s="325">
        <f>G29*'Savings Modules'!$E$6</f>
        <v/>
      </c>
      <c r="K29" s="325">
        <f>G29*'Savings Modules'!$E$7</f>
        <v/>
      </c>
      <c r="L29" s="325">
        <f>G29*'Savings Modules'!$E$8</f>
        <v/>
      </c>
      <c r="M29" s="325">
        <f>G29*'Savings Modules'!$E$9</f>
        <v/>
      </c>
      <c r="N29" s="325">
        <f>SUM(H29:M29)</f>
        <v/>
      </c>
      <c r="O29" s="325">
        <f>N29-E29</f>
        <v/>
      </c>
      <c r="W29" s="335">
        <f>'Expanded Model'!AL28</f>
        <v/>
      </c>
      <c r="X29" s="335">
        <f>'Expanded Model'!AM28</f>
        <v/>
      </c>
    </row>
    <row r="30">
      <c r="A30" s="10" t="n">
        <v>27</v>
      </c>
      <c r="B30" s="10">
        <f>MIN(A30,Assumptions!$B$6)</f>
        <v/>
      </c>
      <c r="C30" s="10">
        <f>B30*Assumptions!$B$4</f>
        <v/>
      </c>
      <c r="D30" s="325">
        <f>C30*Assumptions!$B$5</f>
        <v/>
      </c>
      <c r="E30" s="325">
        <f>C30*Assumptions!$B$17</f>
        <v/>
      </c>
      <c r="F30" s="325">
        <f>D30-E30</f>
        <v/>
      </c>
      <c r="G30" s="327">
        <f>MAX(0,MIN(1,(A30-Assumptions!$B$13+1)/Assumptions!$B$12))</f>
        <v/>
      </c>
      <c r="H30" s="325">
        <f>G30*'Savings Modules'!$E$4</f>
        <v/>
      </c>
      <c r="I30" s="325">
        <f>G30*'Savings Modules'!$E$5</f>
        <v/>
      </c>
      <c r="J30" s="325">
        <f>G30*'Savings Modules'!$E$6</f>
        <v/>
      </c>
      <c r="K30" s="325">
        <f>G30*'Savings Modules'!$E$7</f>
        <v/>
      </c>
      <c r="L30" s="325">
        <f>G30*'Savings Modules'!$E$8</f>
        <v/>
      </c>
      <c r="M30" s="325">
        <f>G30*'Savings Modules'!$E$9</f>
        <v/>
      </c>
      <c r="N30" s="325">
        <f>SUM(H30:M30)</f>
        <v/>
      </c>
      <c r="O30" s="325">
        <f>N30-E30</f>
        <v/>
      </c>
      <c r="W30" s="335">
        <f>'Expanded Model'!AL29</f>
        <v/>
      </c>
      <c r="X30" s="335">
        <f>'Expanded Model'!AM29</f>
        <v/>
      </c>
    </row>
    <row r="31">
      <c r="A31" s="10" t="n">
        <v>28</v>
      </c>
      <c r="B31" s="10">
        <f>MIN(A31,Assumptions!$B$6)</f>
        <v/>
      </c>
      <c r="C31" s="10">
        <f>B31*Assumptions!$B$4</f>
        <v/>
      </c>
      <c r="D31" s="325">
        <f>C31*Assumptions!$B$5</f>
        <v/>
      </c>
      <c r="E31" s="325">
        <f>C31*Assumptions!$B$17</f>
        <v/>
      </c>
      <c r="F31" s="325">
        <f>D31-E31</f>
        <v/>
      </c>
      <c r="G31" s="327">
        <f>MAX(0,MIN(1,(A31-Assumptions!$B$13+1)/Assumptions!$B$12))</f>
        <v/>
      </c>
      <c r="H31" s="325">
        <f>G31*'Savings Modules'!$E$4</f>
        <v/>
      </c>
      <c r="I31" s="325">
        <f>G31*'Savings Modules'!$E$5</f>
        <v/>
      </c>
      <c r="J31" s="325">
        <f>G31*'Savings Modules'!$E$6</f>
        <v/>
      </c>
      <c r="K31" s="325">
        <f>G31*'Savings Modules'!$E$7</f>
        <v/>
      </c>
      <c r="L31" s="325">
        <f>G31*'Savings Modules'!$E$8</f>
        <v/>
      </c>
      <c r="M31" s="325">
        <f>G31*'Savings Modules'!$E$9</f>
        <v/>
      </c>
      <c r="N31" s="325">
        <f>SUM(H31:M31)</f>
        <v/>
      </c>
      <c r="O31" s="325">
        <f>N31-E31</f>
        <v/>
      </c>
      <c r="W31" s="335">
        <f>'Expanded Model'!AL30</f>
        <v/>
      </c>
      <c r="X31" s="335">
        <f>'Expanded Model'!AM30</f>
        <v/>
      </c>
    </row>
    <row r="32">
      <c r="A32" s="10" t="n">
        <v>29</v>
      </c>
      <c r="B32" s="10">
        <f>MIN(A32,Assumptions!$B$6)</f>
        <v/>
      </c>
      <c r="C32" s="10">
        <f>B32*Assumptions!$B$4</f>
        <v/>
      </c>
      <c r="D32" s="325">
        <f>C32*Assumptions!$B$5</f>
        <v/>
      </c>
      <c r="E32" s="325">
        <f>C32*Assumptions!$B$17</f>
        <v/>
      </c>
      <c r="F32" s="325">
        <f>D32-E32</f>
        <v/>
      </c>
      <c r="G32" s="327">
        <f>MAX(0,MIN(1,(A32-Assumptions!$B$13+1)/Assumptions!$B$12))</f>
        <v/>
      </c>
      <c r="H32" s="325">
        <f>G32*'Savings Modules'!$E$4</f>
        <v/>
      </c>
      <c r="I32" s="325">
        <f>G32*'Savings Modules'!$E$5</f>
        <v/>
      </c>
      <c r="J32" s="325">
        <f>G32*'Savings Modules'!$E$6</f>
        <v/>
      </c>
      <c r="K32" s="325">
        <f>G32*'Savings Modules'!$E$7</f>
        <v/>
      </c>
      <c r="L32" s="325">
        <f>G32*'Savings Modules'!$E$8</f>
        <v/>
      </c>
      <c r="M32" s="325">
        <f>G32*'Savings Modules'!$E$9</f>
        <v/>
      </c>
      <c r="N32" s="325">
        <f>SUM(H32:M32)</f>
        <v/>
      </c>
      <c r="O32" s="325">
        <f>N32-E32</f>
        <v/>
      </c>
      <c r="W32" s="335">
        <f>'Expanded Model'!AL31</f>
        <v/>
      </c>
      <c r="X32" s="335">
        <f>'Expanded Model'!AM31</f>
        <v/>
      </c>
    </row>
    <row r="33">
      <c r="A33" s="10" t="n">
        <v>30</v>
      </c>
      <c r="B33" s="10">
        <f>MIN(A33,Assumptions!$B$6)</f>
        <v/>
      </c>
      <c r="C33" s="10">
        <f>B33*Assumptions!$B$4</f>
        <v/>
      </c>
      <c r="D33" s="325">
        <f>C33*Assumptions!$B$5</f>
        <v/>
      </c>
      <c r="E33" s="325">
        <f>C33*Assumptions!$B$17</f>
        <v/>
      </c>
      <c r="F33" s="325">
        <f>D33-E33</f>
        <v/>
      </c>
      <c r="G33" s="327">
        <f>MAX(0,MIN(1,(A33-Assumptions!$B$13+1)/Assumptions!$B$12))</f>
        <v/>
      </c>
      <c r="H33" s="325">
        <f>G33*'Savings Modules'!$E$4</f>
        <v/>
      </c>
      <c r="I33" s="325">
        <f>G33*'Savings Modules'!$E$5</f>
        <v/>
      </c>
      <c r="J33" s="325">
        <f>G33*'Savings Modules'!$E$6</f>
        <v/>
      </c>
      <c r="K33" s="325">
        <f>G33*'Savings Modules'!$E$7</f>
        <v/>
      </c>
      <c r="L33" s="325">
        <f>G33*'Savings Modules'!$E$8</f>
        <v/>
      </c>
      <c r="M33" s="325">
        <f>G33*'Savings Modules'!$E$9</f>
        <v/>
      </c>
      <c r="N33" s="325">
        <f>SUM(H33:M33)</f>
        <v/>
      </c>
      <c r="O33" s="325">
        <f>N33-E33</f>
        <v/>
      </c>
      <c r="W33" s="335">
        <f>'Expanded Model'!AL32</f>
        <v/>
      </c>
      <c r="X33" s="335">
        <f>'Expanded Model'!AM32</f>
        <v/>
      </c>
    </row>
    <row r="34">
      <c r="A34" s="10" t="n">
        <v>31</v>
      </c>
      <c r="B34" s="10">
        <f>MIN(A34,Assumptions!$B$6)</f>
        <v/>
      </c>
      <c r="C34" s="10">
        <f>B34*Assumptions!$B$4</f>
        <v/>
      </c>
      <c r="D34" s="325">
        <f>C34*Assumptions!$B$5</f>
        <v/>
      </c>
      <c r="E34" s="325">
        <f>C34*Assumptions!$B$17</f>
        <v/>
      </c>
      <c r="F34" s="325">
        <f>D34-E34</f>
        <v/>
      </c>
      <c r="G34" s="327">
        <f>MAX(0,MIN(1,(A34-Assumptions!$B$13+1)/Assumptions!$B$12))</f>
        <v/>
      </c>
      <c r="H34" s="325">
        <f>G34*'Savings Modules'!$E$4</f>
        <v/>
      </c>
      <c r="I34" s="325">
        <f>G34*'Savings Modules'!$E$5</f>
        <v/>
      </c>
      <c r="J34" s="325">
        <f>G34*'Savings Modules'!$E$6</f>
        <v/>
      </c>
      <c r="K34" s="325">
        <f>G34*'Savings Modules'!$E$7</f>
        <v/>
      </c>
      <c r="L34" s="325">
        <f>G34*'Savings Modules'!$E$8</f>
        <v/>
      </c>
      <c r="M34" s="325">
        <f>G34*'Savings Modules'!$E$9</f>
        <v/>
      </c>
      <c r="N34" s="325">
        <f>SUM(H34:M34)</f>
        <v/>
      </c>
      <c r="O34" s="325">
        <f>N34-E34</f>
        <v/>
      </c>
      <c r="W34" s="335">
        <f>'Expanded Model'!AL33</f>
        <v/>
      </c>
      <c r="X34" s="335">
        <f>'Expanded Model'!AM33</f>
        <v/>
      </c>
    </row>
    <row r="35">
      <c r="A35" s="10" t="n">
        <v>32</v>
      </c>
      <c r="B35" s="10">
        <f>MIN(A35,Assumptions!$B$6)</f>
        <v/>
      </c>
      <c r="C35" s="10">
        <f>B35*Assumptions!$B$4</f>
        <v/>
      </c>
      <c r="D35" s="325">
        <f>C35*Assumptions!$B$5</f>
        <v/>
      </c>
      <c r="E35" s="325">
        <f>C35*Assumptions!$B$17</f>
        <v/>
      </c>
      <c r="F35" s="325">
        <f>D35-E35</f>
        <v/>
      </c>
      <c r="G35" s="327">
        <f>MAX(0,MIN(1,(A35-Assumptions!$B$13+1)/Assumptions!$B$12))</f>
        <v/>
      </c>
      <c r="H35" s="325">
        <f>G35*'Savings Modules'!$E$4</f>
        <v/>
      </c>
      <c r="I35" s="325">
        <f>G35*'Savings Modules'!$E$5</f>
        <v/>
      </c>
      <c r="J35" s="325">
        <f>G35*'Savings Modules'!$E$6</f>
        <v/>
      </c>
      <c r="K35" s="325">
        <f>G35*'Savings Modules'!$E$7</f>
        <v/>
      </c>
      <c r="L35" s="325">
        <f>G35*'Savings Modules'!$E$8</f>
        <v/>
      </c>
      <c r="M35" s="325">
        <f>G35*'Savings Modules'!$E$9</f>
        <v/>
      </c>
      <c r="N35" s="325">
        <f>SUM(H35:M35)</f>
        <v/>
      </c>
      <c r="O35" s="325">
        <f>N35-E35</f>
        <v/>
      </c>
      <c r="W35" s="335">
        <f>'Expanded Model'!AL34</f>
        <v/>
      </c>
      <c r="X35" s="335">
        <f>'Expanded Model'!AM34</f>
        <v/>
      </c>
    </row>
    <row r="36">
      <c r="A36" s="10" t="n">
        <v>33</v>
      </c>
      <c r="B36" s="10">
        <f>MIN(A36,Assumptions!$B$6)</f>
        <v/>
      </c>
      <c r="C36" s="10">
        <f>B36*Assumptions!$B$4</f>
        <v/>
      </c>
      <c r="D36" s="325">
        <f>C36*Assumptions!$B$5</f>
        <v/>
      </c>
      <c r="E36" s="325">
        <f>C36*Assumptions!$B$17</f>
        <v/>
      </c>
      <c r="F36" s="325">
        <f>D36-E36</f>
        <v/>
      </c>
      <c r="G36" s="327">
        <f>MAX(0,MIN(1,(A36-Assumptions!$B$13+1)/Assumptions!$B$12))</f>
        <v/>
      </c>
      <c r="H36" s="325">
        <f>G36*'Savings Modules'!$E$4</f>
        <v/>
      </c>
      <c r="I36" s="325">
        <f>G36*'Savings Modules'!$E$5</f>
        <v/>
      </c>
      <c r="J36" s="325">
        <f>G36*'Savings Modules'!$E$6</f>
        <v/>
      </c>
      <c r="K36" s="325">
        <f>G36*'Savings Modules'!$E$7</f>
        <v/>
      </c>
      <c r="L36" s="325">
        <f>G36*'Savings Modules'!$E$8</f>
        <v/>
      </c>
      <c r="M36" s="325">
        <f>G36*'Savings Modules'!$E$9</f>
        <v/>
      </c>
      <c r="N36" s="325">
        <f>SUM(H36:M36)</f>
        <v/>
      </c>
      <c r="O36" s="325">
        <f>N36-E36</f>
        <v/>
      </c>
      <c r="W36" s="335">
        <f>'Expanded Model'!AL35</f>
        <v/>
      </c>
      <c r="X36" s="335">
        <f>'Expanded Model'!AM35</f>
        <v/>
      </c>
    </row>
    <row r="37">
      <c r="A37" s="10" t="n">
        <v>34</v>
      </c>
      <c r="B37" s="10">
        <f>MIN(A37,Assumptions!$B$6)</f>
        <v/>
      </c>
      <c r="C37" s="10">
        <f>B37*Assumptions!$B$4</f>
        <v/>
      </c>
      <c r="D37" s="325">
        <f>C37*Assumptions!$B$5</f>
        <v/>
      </c>
      <c r="E37" s="325">
        <f>C37*Assumptions!$B$17</f>
        <v/>
      </c>
      <c r="F37" s="325">
        <f>D37-E37</f>
        <v/>
      </c>
      <c r="G37" s="327">
        <f>MAX(0,MIN(1,(A37-Assumptions!$B$13+1)/Assumptions!$B$12))</f>
        <v/>
      </c>
      <c r="H37" s="325">
        <f>G37*'Savings Modules'!$E$4</f>
        <v/>
      </c>
      <c r="I37" s="325">
        <f>G37*'Savings Modules'!$E$5</f>
        <v/>
      </c>
      <c r="J37" s="325">
        <f>G37*'Savings Modules'!$E$6</f>
        <v/>
      </c>
      <c r="K37" s="325">
        <f>G37*'Savings Modules'!$E$7</f>
        <v/>
      </c>
      <c r="L37" s="325">
        <f>G37*'Savings Modules'!$E$8</f>
        <v/>
      </c>
      <c r="M37" s="325">
        <f>G37*'Savings Modules'!$E$9</f>
        <v/>
      </c>
      <c r="N37" s="325">
        <f>SUM(H37:M37)</f>
        <v/>
      </c>
      <c r="O37" s="325">
        <f>N37-E37</f>
        <v/>
      </c>
      <c r="W37" s="335">
        <f>'Expanded Model'!AL36</f>
        <v/>
      </c>
      <c r="X37" s="335">
        <f>'Expanded Model'!AM36</f>
        <v/>
      </c>
    </row>
    <row r="38">
      <c r="A38" s="10" t="n">
        <v>35</v>
      </c>
      <c r="B38" s="10">
        <f>MIN(A38,Assumptions!$B$6)</f>
        <v/>
      </c>
      <c r="C38" s="10">
        <f>B38*Assumptions!$B$4</f>
        <v/>
      </c>
      <c r="D38" s="325">
        <f>C38*Assumptions!$B$5</f>
        <v/>
      </c>
      <c r="E38" s="325">
        <f>C38*Assumptions!$B$17</f>
        <v/>
      </c>
      <c r="F38" s="325">
        <f>D38-E38</f>
        <v/>
      </c>
      <c r="G38" s="327">
        <f>MAX(0,MIN(1,(A38-Assumptions!$B$13+1)/Assumptions!$B$12))</f>
        <v/>
      </c>
      <c r="H38" s="325">
        <f>G38*'Savings Modules'!$E$4</f>
        <v/>
      </c>
      <c r="I38" s="325">
        <f>G38*'Savings Modules'!$E$5</f>
        <v/>
      </c>
      <c r="J38" s="325">
        <f>G38*'Savings Modules'!$E$6</f>
        <v/>
      </c>
      <c r="K38" s="325">
        <f>G38*'Savings Modules'!$E$7</f>
        <v/>
      </c>
      <c r="L38" s="325">
        <f>G38*'Savings Modules'!$E$8</f>
        <v/>
      </c>
      <c r="M38" s="325">
        <f>G38*'Savings Modules'!$E$9</f>
        <v/>
      </c>
      <c r="N38" s="325">
        <f>SUM(H38:M38)</f>
        <v/>
      </c>
      <c r="O38" s="325">
        <f>N38-E38</f>
        <v/>
      </c>
      <c r="W38" s="335">
        <f>'Expanded Model'!AL37</f>
        <v/>
      </c>
      <c r="X38" s="335">
        <f>'Expanded Model'!AM37</f>
        <v/>
      </c>
    </row>
    <row r="39">
      <c r="A39" s="10" t="n">
        <v>36</v>
      </c>
      <c r="B39" s="10">
        <f>MIN(A39,Assumptions!$B$6)</f>
        <v/>
      </c>
      <c r="C39" s="10">
        <f>B39*Assumptions!$B$4</f>
        <v/>
      </c>
      <c r="D39" s="325">
        <f>C39*Assumptions!$B$5</f>
        <v/>
      </c>
      <c r="E39" s="325">
        <f>C39*Assumptions!$B$17</f>
        <v/>
      </c>
      <c r="F39" s="325">
        <f>D39-E39</f>
        <v/>
      </c>
      <c r="G39" s="327">
        <f>MAX(0,MIN(1,(A39-Assumptions!$B$13+1)/Assumptions!$B$12))</f>
        <v/>
      </c>
      <c r="H39" s="325">
        <f>G39*'Savings Modules'!$E$4</f>
        <v/>
      </c>
      <c r="I39" s="325">
        <f>G39*'Savings Modules'!$E$5</f>
        <v/>
      </c>
      <c r="J39" s="325">
        <f>G39*'Savings Modules'!$E$6</f>
        <v/>
      </c>
      <c r="K39" s="325">
        <f>G39*'Savings Modules'!$E$7</f>
        <v/>
      </c>
      <c r="L39" s="325">
        <f>G39*'Savings Modules'!$E$8</f>
        <v/>
      </c>
      <c r="M39" s="325">
        <f>G39*'Savings Modules'!$E$9</f>
        <v/>
      </c>
      <c r="N39" s="325">
        <f>SUM(H39:M39)</f>
        <v/>
      </c>
      <c r="O39" s="325">
        <f>N39-E39</f>
        <v/>
      </c>
      <c r="W39" s="335">
        <f>'Expanded Model'!AL38</f>
        <v/>
      </c>
      <c r="X39" s="335">
        <f>'Expanded Model'!AM38</f>
        <v/>
      </c>
    </row>
    <row r="40">
      <c r="A40" s="10" t="n">
        <v>37</v>
      </c>
      <c r="B40" s="10">
        <f>MIN(A40,Assumptions!$B$6)</f>
        <v/>
      </c>
      <c r="C40" s="10">
        <f>B40*Assumptions!$B$4</f>
        <v/>
      </c>
      <c r="D40" s="325">
        <f>C40*Assumptions!$B$5</f>
        <v/>
      </c>
      <c r="E40" s="325">
        <f>C40*Assumptions!$B$17</f>
        <v/>
      </c>
      <c r="F40" s="325">
        <f>D40-E40</f>
        <v/>
      </c>
      <c r="G40" s="327">
        <f>MAX(0,MIN(1,(A40-Assumptions!$B$13+1)/Assumptions!$B$12))</f>
        <v/>
      </c>
      <c r="H40" s="325">
        <f>G40*'Savings Modules'!$E$4</f>
        <v/>
      </c>
      <c r="I40" s="325">
        <f>G40*'Savings Modules'!$E$5</f>
        <v/>
      </c>
      <c r="J40" s="325">
        <f>G40*'Savings Modules'!$E$6</f>
        <v/>
      </c>
      <c r="K40" s="325">
        <f>G40*'Savings Modules'!$E$7</f>
        <v/>
      </c>
      <c r="L40" s="325">
        <f>G40*'Savings Modules'!$E$8</f>
        <v/>
      </c>
      <c r="M40" s="325">
        <f>G40*'Savings Modules'!$E$9</f>
        <v/>
      </c>
      <c r="N40" s="325">
        <f>SUM(H40:M40)</f>
        <v/>
      </c>
      <c r="O40" s="325">
        <f>N40-E40</f>
        <v/>
      </c>
      <c r="W40" s="335">
        <f>'Expanded Model'!AL39</f>
        <v/>
      </c>
      <c r="X40" s="335">
        <f>'Expanded Model'!AM39</f>
        <v/>
      </c>
    </row>
    <row r="41">
      <c r="A41" s="10" t="n">
        <v>38</v>
      </c>
      <c r="B41" s="10">
        <f>MIN(A41,Assumptions!$B$6)</f>
        <v/>
      </c>
      <c r="C41" s="10">
        <f>B41*Assumptions!$B$4</f>
        <v/>
      </c>
      <c r="D41" s="325">
        <f>C41*Assumptions!$B$5</f>
        <v/>
      </c>
      <c r="E41" s="325">
        <f>C41*Assumptions!$B$17</f>
        <v/>
      </c>
      <c r="F41" s="325">
        <f>D41-E41</f>
        <v/>
      </c>
      <c r="G41" s="327">
        <f>MAX(0,MIN(1,(A41-Assumptions!$B$13+1)/Assumptions!$B$12))</f>
        <v/>
      </c>
      <c r="H41" s="325">
        <f>G41*'Savings Modules'!$E$4</f>
        <v/>
      </c>
      <c r="I41" s="325">
        <f>G41*'Savings Modules'!$E$5</f>
        <v/>
      </c>
      <c r="J41" s="325">
        <f>G41*'Savings Modules'!$E$6</f>
        <v/>
      </c>
      <c r="K41" s="325">
        <f>G41*'Savings Modules'!$E$7</f>
        <v/>
      </c>
      <c r="L41" s="325">
        <f>G41*'Savings Modules'!$E$8</f>
        <v/>
      </c>
      <c r="M41" s="325">
        <f>G41*'Savings Modules'!$E$9</f>
        <v/>
      </c>
      <c r="N41" s="325">
        <f>SUM(H41:M41)</f>
        <v/>
      </c>
      <c r="O41" s="325">
        <f>N41-E41</f>
        <v/>
      </c>
      <c r="W41" s="335">
        <f>'Expanded Model'!AL40</f>
        <v/>
      </c>
      <c r="X41" s="335">
        <f>'Expanded Model'!AM40</f>
        <v/>
      </c>
    </row>
    <row r="42">
      <c r="A42" s="10" t="n">
        <v>39</v>
      </c>
      <c r="B42" s="10">
        <f>MIN(A42,Assumptions!$B$6)</f>
        <v/>
      </c>
      <c r="C42" s="10">
        <f>B42*Assumptions!$B$4</f>
        <v/>
      </c>
      <c r="D42" s="325">
        <f>C42*Assumptions!$B$5</f>
        <v/>
      </c>
      <c r="E42" s="325">
        <f>C42*Assumptions!$B$17</f>
        <v/>
      </c>
      <c r="F42" s="325">
        <f>D42-E42</f>
        <v/>
      </c>
      <c r="G42" s="327">
        <f>MAX(0,MIN(1,(A42-Assumptions!$B$13+1)/Assumptions!$B$12))</f>
        <v/>
      </c>
      <c r="H42" s="325">
        <f>G42*'Savings Modules'!$E$4</f>
        <v/>
      </c>
      <c r="I42" s="325">
        <f>G42*'Savings Modules'!$E$5</f>
        <v/>
      </c>
      <c r="J42" s="325">
        <f>G42*'Savings Modules'!$E$6</f>
        <v/>
      </c>
      <c r="K42" s="325">
        <f>G42*'Savings Modules'!$E$7</f>
        <v/>
      </c>
      <c r="L42" s="325">
        <f>G42*'Savings Modules'!$E$8</f>
        <v/>
      </c>
      <c r="M42" s="325">
        <f>G42*'Savings Modules'!$E$9</f>
        <v/>
      </c>
      <c r="N42" s="325">
        <f>SUM(H42:M42)</f>
        <v/>
      </c>
      <c r="O42" s="325">
        <f>N42-E42</f>
        <v/>
      </c>
      <c r="W42" s="335">
        <f>'Expanded Model'!AL41</f>
        <v/>
      </c>
      <c r="X42" s="335">
        <f>'Expanded Model'!AM41</f>
        <v/>
      </c>
    </row>
    <row r="43">
      <c r="A43" s="10" t="n">
        <v>40</v>
      </c>
      <c r="B43" s="10">
        <f>MIN(A43,Assumptions!$B$6)</f>
        <v/>
      </c>
      <c r="C43" s="10">
        <f>B43*Assumptions!$B$4</f>
        <v/>
      </c>
      <c r="D43" s="325">
        <f>C43*Assumptions!$B$5</f>
        <v/>
      </c>
      <c r="E43" s="325">
        <f>C43*Assumptions!$B$17</f>
        <v/>
      </c>
      <c r="F43" s="325">
        <f>D43-E43</f>
        <v/>
      </c>
      <c r="G43" s="327">
        <f>MAX(0,MIN(1,(A43-Assumptions!$B$13+1)/Assumptions!$B$12))</f>
        <v/>
      </c>
      <c r="H43" s="325">
        <f>G43*'Savings Modules'!$E$4</f>
        <v/>
      </c>
      <c r="I43" s="325">
        <f>G43*'Savings Modules'!$E$5</f>
        <v/>
      </c>
      <c r="J43" s="325">
        <f>G43*'Savings Modules'!$E$6</f>
        <v/>
      </c>
      <c r="K43" s="325">
        <f>G43*'Savings Modules'!$E$7</f>
        <v/>
      </c>
      <c r="L43" s="325">
        <f>G43*'Savings Modules'!$E$8</f>
        <v/>
      </c>
      <c r="M43" s="325">
        <f>G43*'Savings Modules'!$E$9</f>
        <v/>
      </c>
      <c r="N43" s="325">
        <f>SUM(H43:M43)</f>
        <v/>
      </c>
      <c r="O43" s="325">
        <f>N43-E43</f>
        <v/>
      </c>
      <c r="W43" s="335">
        <f>'Expanded Model'!AL42</f>
        <v/>
      </c>
      <c r="X43" s="335">
        <f>'Expanded Model'!AM42</f>
        <v/>
      </c>
    </row>
    <row r="44">
      <c r="A44" s="10" t="n"/>
      <c r="B44" s="10" t="n"/>
      <c r="C44" s="10" t="n"/>
      <c r="D44" s="10" t="n"/>
      <c r="E44" s="10" t="n"/>
      <c r="F44" s="10" t="n"/>
      <c r="G44" s="10" t="n"/>
      <c r="H44" s="10" t="n"/>
      <c r="I44" s="10" t="n"/>
      <c r="J44" s="10" t="n"/>
      <c r="K44" s="10" t="n"/>
      <c r="L44" s="10" t="n"/>
      <c r="M44" s="10" t="n"/>
      <c r="N44" s="10" t="n"/>
      <c r="O44" s="10" t="n"/>
      <c r="W44" s="335">
        <f>'Expanded Model'!AL43</f>
        <v/>
      </c>
      <c r="X44" s="335">
        <f>'Expanded Model'!AM43</f>
        <v/>
      </c>
    </row>
    <row r="45">
      <c r="A45" s="10" t="n"/>
      <c r="B45" s="10" t="n"/>
      <c r="C45" s="10" t="n"/>
      <c r="D45" s="10" t="n"/>
      <c r="E45" s="10" t="n"/>
      <c r="F45" s="10" t="n"/>
      <c r="G45" s="10" t="n"/>
      <c r="H45" s="10" t="n"/>
      <c r="I45" s="10" t="n"/>
      <c r="J45" s="10" t="n"/>
      <c r="K45" s="10" t="n"/>
      <c r="L45" s="10" t="n"/>
      <c r="M45" s="10" t="n"/>
      <c r="N45" s="10" t="n"/>
      <c r="O45" s="10" t="n"/>
      <c r="W45" s="335" t="n"/>
      <c r="X45" s="335" t="n"/>
    </row>
    <row r="46">
      <c r="A46" s="10" t="n"/>
      <c r="B46" s="10" t="n"/>
      <c r="C46" s="10" t="n"/>
      <c r="D46" s="10" t="n"/>
      <c r="E46" s="10" t="n"/>
      <c r="F46" s="10" t="n"/>
      <c r="G46" s="10" t="n"/>
      <c r="H46" s="10" t="n"/>
      <c r="I46" s="10" t="n"/>
      <c r="J46" s="10" t="n"/>
      <c r="K46" s="10" t="n"/>
      <c r="L46" s="10" t="n"/>
      <c r="M46" s="10" t="n"/>
      <c r="N46" s="10" t="n"/>
      <c r="O46" s="10" t="n"/>
      <c r="W46" s="335">
        <f>'Scenario Inputs'!H21</f>
        <v/>
      </c>
      <c r="X46" s="335">
        <f>'Scenario Inputs'!F39*'Scenario Inputs'!F31</f>
        <v/>
      </c>
    </row>
    <row r="47">
      <c r="A47" s="10" t="n"/>
      <c r="B47" s="10" t="n"/>
      <c r="C47" s="10" t="n"/>
      <c r="D47" s="10" t="n"/>
      <c r="E47" s="10" t="n"/>
      <c r="F47" s="10" t="n"/>
      <c r="G47" s="10" t="n"/>
      <c r="H47" s="10" t="n"/>
      <c r="I47" s="10" t="n"/>
      <c r="J47" s="10" t="n"/>
      <c r="K47" s="10" t="n"/>
      <c r="L47" s="10" t="n"/>
      <c r="M47" s="10" t="n"/>
      <c r="N47" s="10" t="n"/>
      <c r="O47" s="10" t="n"/>
    </row>
    <row r="48">
      <c r="A48" s="10" t="n"/>
      <c r="B48" s="10" t="n"/>
      <c r="C48" s="10" t="n"/>
      <c r="D48" s="10" t="n"/>
      <c r="E48" s="10" t="n"/>
      <c r="F48" s="10" t="n"/>
      <c r="G48" s="10" t="n"/>
      <c r="H48" s="10" t="n"/>
      <c r="I48" s="10" t="n"/>
      <c r="J48" s="10" t="n"/>
      <c r="K48" s="10" t="n"/>
      <c r="L48" s="10" t="n"/>
      <c r="M48" s="10" t="n"/>
      <c r="N48" s="10" t="n"/>
      <c r="O48" s="10" t="n"/>
    </row>
    <row r="49">
      <c r="A49" s="10" t="n"/>
      <c r="B49" s="10" t="n"/>
      <c r="C49" s="10" t="n"/>
      <c r="D49" s="10" t="n"/>
      <c r="E49" s="10" t="n"/>
      <c r="F49" s="10" t="n"/>
      <c r="G49" s="10" t="n"/>
      <c r="H49" s="10" t="n"/>
      <c r="I49" s="10" t="n"/>
      <c r="J49" s="10" t="n"/>
      <c r="K49" s="10" t="n"/>
      <c r="L49" s="10" t="n"/>
      <c r="M49" s="10" t="n"/>
      <c r="N49" s="10" t="n"/>
      <c r="O49" s="10" t="n"/>
    </row>
    <row r="50">
      <c r="A50" s="10" t="n"/>
      <c r="B50" s="10" t="n"/>
      <c r="C50" s="10" t="n"/>
      <c r="D50" s="10" t="n"/>
      <c r="E50" s="10" t="n"/>
      <c r="F50" s="10" t="n"/>
      <c r="G50" s="10" t="n"/>
      <c r="H50" s="10" t="n"/>
      <c r="I50" s="10" t="n"/>
      <c r="J50" s="10" t="n"/>
      <c r="K50" s="10" t="n"/>
      <c r="L50" s="10" t="n"/>
      <c r="M50" s="10" t="n"/>
      <c r="N50" s="10" t="n"/>
      <c r="O50" s="10" t="n"/>
    </row>
  </sheetData>
  <mergeCells count="1">
    <mergeCell ref="A1:O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50"/>
  <sheetViews>
    <sheetView workbookViewId="0">
      <selection activeCell="A1" sqref="A1"/>
    </sheetView>
  </sheetViews>
  <sheetFormatPr baseColWidth="8" defaultRowHeight="15"/>
  <cols>
    <col width="34" customWidth="1" style="66" min="1" max="1"/>
    <col width="18" customWidth="1" style="66" min="2" max="2"/>
  </cols>
  <sheetData>
    <row r="1">
      <c r="A1" s="49" t="inlineStr">
        <is>
          <t>Rhode Island Childhood Capital Model — Dashboard</t>
        </is>
      </c>
      <c r="B1" s="1" t="n"/>
      <c r="C1" s="1" t="n"/>
      <c r="D1" s="1" t="n"/>
      <c r="E1" s="1" t="n"/>
      <c r="F1" s="1" t="n"/>
      <c r="G1" s="1" t="n"/>
      <c r="H1" s="1" t="n"/>
      <c r="I1" s="10" t="n"/>
      <c r="J1" s="10" t="n"/>
      <c r="K1" s="10" t="n"/>
      <c r="L1" s="10" t="n"/>
      <c r="M1" s="10" t="n"/>
      <c r="N1" s="10" t="n"/>
      <c r="O1" s="10" t="n"/>
    </row>
    <row r="2">
      <c r="A2" s="10" t="n"/>
      <c r="B2" s="10" t="n"/>
      <c r="C2" s="10" t="n"/>
      <c r="D2" s="10" t="n"/>
      <c r="E2" s="10" t="n"/>
      <c r="F2" s="10" t="n"/>
      <c r="G2" s="10" t="n"/>
      <c r="H2" s="10" t="n"/>
      <c r="I2" s="10" t="n"/>
      <c r="J2" s="10" t="n"/>
      <c r="K2" s="10" t="n"/>
      <c r="L2" s="10" t="n"/>
      <c r="M2" s="10" t="n"/>
      <c r="N2" s="10" t="n"/>
      <c r="O2" s="10" t="n"/>
    </row>
    <row r="3">
      <c r="A3" s="20" t="inlineStr">
        <is>
          <t>Metric</t>
        </is>
      </c>
      <c r="B3" s="20" t="inlineStr">
        <is>
          <t>Value</t>
        </is>
      </c>
      <c r="C3" s="10" t="n"/>
      <c r="D3" s="10" t="n"/>
      <c r="E3" s="10" t="n"/>
      <c r="F3" s="10" t="n"/>
      <c r="G3" s="10" t="n"/>
      <c r="H3" s="10" t="n"/>
      <c r="I3" s="10" t="n"/>
      <c r="J3" s="10" t="n"/>
      <c r="K3" s="10" t="n"/>
      <c r="L3" s="10" t="n"/>
      <c r="M3" s="10" t="n"/>
      <c r="N3" s="10" t="n"/>
      <c r="O3" s="10" t="n"/>
    </row>
    <row r="4">
      <c r="A4" s="10" t="inlineStr">
        <is>
          <t>Selected scenario</t>
        </is>
      </c>
      <c r="B4" s="10">
        <f>'Scenario Inputs'!B3</f>
        <v/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M4" s="10" t="n"/>
      <c r="N4" s="10" t="n"/>
      <c r="O4" s="10" t="n"/>
    </row>
    <row r="5">
      <c r="A5" s="10" t="inlineStr">
        <is>
          <t>Annual RI births</t>
        </is>
      </c>
      <c r="B5" s="325">
        <f>Assumptions!B4</f>
        <v/>
      </c>
      <c r="C5" s="10" t="n"/>
      <c r="D5" s="10" t="n"/>
      <c r="E5" s="10" t="n"/>
      <c r="F5" s="10" t="n"/>
      <c r="G5" s="10" t="n"/>
      <c r="H5" s="10" t="n"/>
      <c r="I5" s="10" t="n"/>
      <c r="J5" s="10" t="n"/>
      <c r="K5" s="10" t="n"/>
      <c r="L5" s="10" t="n"/>
      <c r="M5" s="10" t="n"/>
      <c r="N5" s="10" t="n"/>
      <c r="O5" s="10" t="n"/>
    </row>
    <row r="6">
      <c r="A6" s="10" t="inlineStr">
        <is>
          <t>Year-1 state account cost</t>
        </is>
      </c>
      <c r="B6" s="325">
        <f>Assumptions!B19</f>
        <v/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10" t="n"/>
      <c r="N6" s="10" t="n"/>
      <c r="O6" s="10" t="n"/>
    </row>
    <row r="7">
      <c r="A7" s="10" t="inlineStr">
        <is>
          <t>Steady-state state account cost</t>
        </is>
      </c>
      <c r="B7" s="325">
        <f>Assumptions!B20</f>
        <v/>
      </c>
      <c r="C7" s="10" t="n"/>
      <c r="D7" s="10" t="n"/>
      <c r="E7" s="10" t="n"/>
      <c r="F7" s="10" t="n"/>
      <c r="G7" s="10" t="n"/>
      <c r="H7" s="10" t="n"/>
      <c r="I7" s="10" t="n"/>
      <c r="J7" s="10" t="n"/>
      <c r="K7" s="10" t="n"/>
      <c r="L7" s="10" t="n"/>
      <c r="M7" s="10" t="n"/>
      <c r="N7" s="10" t="n"/>
      <c r="O7" s="10" t="n"/>
    </row>
    <row r="8">
      <c r="A8" s="10" t="inlineStr">
        <is>
          <t>Full-maturity Housing savings</t>
        </is>
      </c>
      <c r="B8" s="325">
        <f>'Scenario Inputs'!H11</f>
        <v/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10" t="n"/>
      <c r="N8" s="10" t="n"/>
      <c r="O8" s="10" t="n"/>
    </row>
    <row r="9">
      <c r="A9" s="10" t="inlineStr">
        <is>
          <t>Full-maturity Medicaid Children &amp; Families savings</t>
        </is>
      </c>
      <c r="B9" s="325">
        <f>'Scenario Inputs'!H13</f>
        <v/>
      </c>
      <c r="C9" s="10" t="n"/>
      <c r="D9" s="10" t="n"/>
      <c r="E9" s="10" t="n"/>
      <c r="F9" s="10" t="n"/>
      <c r="G9" s="10" t="n"/>
      <c r="H9" s="10" t="n"/>
      <c r="I9" s="10" t="n"/>
      <c r="J9" s="10" t="n"/>
      <c r="K9" s="10" t="n"/>
      <c r="L9" s="10" t="n"/>
      <c r="M9" s="10" t="n"/>
      <c r="N9" s="10" t="n"/>
      <c r="O9" s="10" t="n"/>
    </row>
    <row r="10">
      <c r="A10" s="10" t="inlineStr">
        <is>
          <t>Full-maturity CCAP savings</t>
        </is>
      </c>
      <c r="B10" s="10">
        <f>'Scenario Inputs'!H10</f>
        <v/>
      </c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M10" s="10" t="n"/>
      <c r="N10" s="10" t="n"/>
      <c r="O10" s="10" t="n"/>
    </row>
    <row r="11">
      <c r="A11" s="47" t="inlineStr">
        <is>
          <t>Full-maturity Child Welfare savings</t>
        </is>
      </c>
      <c r="B11" s="1" t="n"/>
      <c r="C11" s="1" t="n"/>
      <c r="D11" s="1" t="n"/>
      <c r="E11" s="1" t="n"/>
      <c r="F11" s="1" t="n"/>
      <c r="G11" s="1" t="n"/>
      <c r="H11" s="1" t="n"/>
      <c r="I11" s="10" t="n"/>
      <c r="J11" s="10" t="n"/>
      <c r="K11" s="10" t="n"/>
      <c r="L11" s="10" t="n"/>
      <c r="M11" s="10" t="n"/>
      <c r="N11" s="10" t="n"/>
      <c r="O11" s="10" t="n"/>
    </row>
    <row r="12">
      <c r="A12" s="10" t="inlineStr">
        <is>
          <t>Full-maturity School operating savings</t>
        </is>
      </c>
      <c r="B12" s="10">
        <f>'Scenario Inputs'!H14</f>
        <v/>
      </c>
      <c r="C12" s="10" t="n"/>
      <c r="D12" s="10" t="n"/>
      <c r="E12" s="10" t="n"/>
      <c r="F12" s="10" t="n"/>
      <c r="G12" s="10" t="n"/>
      <c r="H12" s="10" t="n"/>
      <c r="I12" s="10" t="n"/>
      <c r="J12" s="10" t="n"/>
      <c r="K12" s="10" t="n"/>
      <c r="L12" s="10" t="n"/>
      <c r="M12" s="10" t="n"/>
      <c r="N12" s="10" t="n"/>
      <c r="O12" s="10" t="n"/>
    </row>
    <row r="13">
      <c r="A13" s="10" t="inlineStr">
        <is>
          <t>Full-maturity Child Nutrition savings</t>
        </is>
      </c>
      <c r="B13" s="10">
        <f>'Scenario Inputs'!H21</f>
        <v/>
      </c>
      <c r="C13" s="10" t="n"/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  <c r="M13" s="10" t="n"/>
      <c r="N13" s="10" t="n"/>
      <c r="O13" s="10" t="n"/>
    </row>
    <row r="14">
      <c r="A14" s="10" t="inlineStr">
        <is>
          <t>Full-maturity supplemental business/sales tax revenue</t>
        </is>
      </c>
      <c r="B14" s="10">
        <f>'Scenario Inputs'!F39*'Scenario Inputs'!F31</f>
        <v/>
      </c>
      <c r="C14" s="10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  <c r="N14" s="10" t="n"/>
      <c r="O14" s="10" t="n"/>
    </row>
    <row r="15">
      <c r="A15" s="10" t="inlineStr">
        <is>
          <t>Long-run Medicaid LTSS savings</t>
        </is>
      </c>
      <c r="B15" s="10">
        <f>'Scenario Inputs'!B50</f>
        <v/>
      </c>
      <c r="C15" s="10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 t="n"/>
    </row>
    <row r="16">
      <c r="A16" s="10" t="inlineStr">
        <is>
          <t>Long-run total public savings / revenue</t>
        </is>
      </c>
      <c r="B16" s="10">
        <f>'Payback Extension'!C154</f>
        <v/>
      </c>
      <c r="C16" s="10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  <c r="M16" s="10" t="n"/>
      <c r="N16" s="10" t="n"/>
      <c r="O16" s="10" t="n"/>
    </row>
    <row r="17">
      <c r="A17" s="10" t="inlineStr">
        <is>
          <t>Long-run direct RI savings / revenue</t>
        </is>
      </c>
      <c r="B17" s="10">
        <f>'Payback Extension'!D154</f>
        <v/>
      </c>
      <c r="C17" s="10" t="n"/>
      <c r="D17" s="10" t="n"/>
      <c r="E17" s="10" t="n"/>
      <c r="F17" s="10" t="n"/>
      <c r="G17" s="10" t="n"/>
      <c r="H17" s="10" t="n"/>
      <c r="I17" s="10" t="n"/>
      <c r="J17" s="10" t="n"/>
      <c r="K17" s="10" t="n"/>
      <c r="L17" s="10" t="n"/>
      <c r="M17" s="10" t="n"/>
      <c r="N17" s="10" t="n"/>
      <c r="O17" s="10" t="n"/>
    </row>
    <row r="18">
      <c r="A18" s="10" t="inlineStr">
        <is>
          <t>Long-run federal savings</t>
        </is>
      </c>
      <c r="B18" s="10">
        <f>'Payback Extension'!K154</f>
        <v/>
      </c>
      <c r="C18" s="10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  <c r="O18" s="10" t="n"/>
    </row>
    <row r="19">
      <c r="A19" s="10" t="inlineStr">
        <is>
          <t>Annual public break-even year</t>
        </is>
      </c>
      <c r="B19" s="10">
        <f>'Payback Extension'!S5</f>
        <v/>
      </c>
      <c r="C19" s="10" t="n"/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10" t="n"/>
      <c r="N19" s="10" t="n"/>
      <c r="O19" s="10" t="n"/>
    </row>
    <row r="20">
      <c r="A20" s="10" t="inlineStr">
        <is>
          <t>Cumulative public payback year</t>
        </is>
      </c>
      <c r="B20" s="10">
        <f>'Payback Extension'!S8</f>
        <v/>
      </c>
      <c r="C20" s="10" t="n"/>
      <c r="D20" s="10" t="n"/>
      <c r="E20" s="10" t="n"/>
      <c r="F20" s="10" t="n"/>
      <c r="G20" s="10" t="n"/>
      <c r="H20" s="10" t="n"/>
      <c r="I20" s="10" t="n"/>
      <c r="J20" s="10" t="n"/>
      <c r="K20" s="10" t="n"/>
      <c r="L20" s="10" t="n"/>
      <c r="M20" s="10" t="n"/>
      <c r="N20" s="10" t="n"/>
      <c r="O20" s="10" t="n"/>
    </row>
    <row r="21">
      <c r="A21" s="10" t="n"/>
      <c r="B21" s="10" t="n"/>
      <c r="C21" s="10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0" t="n"/>
      <c r="M21" s="10" t="n"/>
      <c r="N21" s="10" t="n"/>
      <c r="O21" s="10" t="n"/>
    </row>
    <row r="22">
      <c r="A22" s="10" t="n"/>
      <c r="B22" s="10" t="n"/>
      <c r="C22" s="10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0" t="n"/>
      <c r="O22" s="10" t="n"/>
    </row>
    <row r="23">
      <c r="A23" s="10" t="n"/>
      <c r="B23" s="10" t="n"/>
      <c r="C23" s="10" t="n"/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  <c r="O23" s="10" t="n"/>
    </row>
    <row r="24">
      <c r="A24" s="10" t="n"/>
      <c r="B24" s="10" t="n"/>
      <c r="C24" s="10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  <c r="N24" s="10" t="n"/>
      <c r="O24" s="10" t="n"/>
    </row>
    <row r="25">
      <c r="A25" s="10" t="n"/>
      <c r="B25" s="10" t="n"/>
      <c r="C25" s="10" t="n"/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10" t="n"/>
      <c r="O25" s="10" t="n"/>
    </row>
    <row r="26">
      <c r="A26" s="10" t="n"/>
      <c r="B26" s="10" t="n"/>
      <c r="C26" s="10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  <c r="O26" s="10" t="n"/>
    </row>
    <row r="27">
      <c r="A27" s="10" t="n"/>
      <c r="B27" s="10" t="n"/>
      <c r="C27" s="10" t="n"/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  <c r="N27" s="10" t="n"/>
      <c r="O27" s="10" t="n"/>
    </row>
    <row r="28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  <c r="N28" s="10" t="n"/>
      <c r="O28" s="10" t="n"/>
    </row>
    <row r="29">
      <c r="A29" s="10" t="n"/>
      <c r="B29" s="10" t="n"/>
      <c r="C29" s="10" t="n"/>
      <c r="D29" s="10" t="n"/>
      <c r="E29" s="10" t="n"/>
      <c r="F29" s="10" t="n"/>
      <c r="G29" s="10" t="n"/>
      <c r="H29" s="10" t="n"/>
      <c r="I29" s="10" t="n"/>
      <c r="J29" s="10" t="n"/>
      <c r="K29" s="10" t="n"/>
      <c r="L29" s="10" t="n"/>
      <c r="M29" s="10" t="n"/>
      <c r="N29" s="10" t="n"/>
      <c r="O29" s="10" t="n"/>
    </row>
    <row r="30">
      <c r="A30" s="10" t="n"/>
      <c r="B30" s="10" t="n"/>
      <c r="C30" s="10" t="n"/>
      <c r="D30" s="10" t="n"/>
      <c r="E30" s="10" t="n"/>
      <c r="F30" s="10" t="n"/>
      <c r="G30" s="10" t="n"/>
      <c r="H30" s="10" t="n"/>
      <c r="I30" s="10" t="n"/>
      <c r="J30" s="10" t="n"/>
      <c r="K30" s="10" t="n"/>
      <c r="L30" s="10" t="n"/>
      <c r="M30" s="10" t="n"/>
      <c r="N30" s="10" t="n"/>
      <c r="O30" s="10" t="n"/>
    </row>
    <row r="31">
      <c r="A31" s="10" t="n"/>
      <c r="B31" s="10" t="n"/>
      <c r="C31" s="10" t="n"/>
      <c r="D31" s="10" t="n"/>
      <c r="E31" s="10" t="n"/>
      <c r="F31" s="10" t="n"/>
      <c r="G31" s="10" t="n"/>
      <c r="H31" s="10" t="n"/>
      <c r="I31" s="10" t="n"/>
      <c r="J31" s="10" t="n"/>
      <c r="K31" s="10" t="n"/>
      <c r="L31" s="10" t="n"/>
      <c r="M31" s="10" t="n"/>
      <c r="N31" s="10" t="n"/>
      <c r="O31" s="10" t="n"/>
    </row>
    <row r="32">
      <c r="A32" s="10" t="n"/>
      <c r="B32" s="10" t="n"/>
      <c r="C32" s="10" t="n"/>
      <c r="D32" s="10" t="n"/>
      <c r="E32" s="10" t="n"/>
      <c r="F32" s="10" t="n"/>
      <c r="G32" s="10" t="n"/>
      <c r="H32" s="10" t="n"/>
      <c r="I32" s="10" t="n"/>
      <c r="J32" s="10" t="n"/>
      <c r="K32" s="10" t="n"/>
      <c r="L32" s="10" t="n"/>
      <c r="M32" s="10" t="n"/>
      <c r="N32" s="10" t="n"/>
      <c r="O32" s="10" t="n"/>
    </row>
    <row r="33">
      <c r="A33" s="10" t="n"/>
      <c r="B33" s="10" t="n"/>
      <c r="C33" s="10" t="n"/>
      <c r="D33" s="10" t="n"/>
      <c r="E33" s="10" t="n"/>
      <c r="F33" s="10" t="n"/>
      <c r="G33" s="10" t="n"/>
      <c r="H33" s="10" t="n"/>
      <c r="I33" s="10" t="n"/>
      <c r="J33" s="10" t="n"/>
      <c r="K33" s="10" t="n"/>
      <c r="L33" s="10" t="n"/>
      <c r="M33" s="10" t="n"/>
      <c r="N33" s="10" t="n"/>
      <c r="O33" s="10" t="n"/>
    </row>
    <row r="34">
      <c r="A34" s="10" t="n"/>
      <c r="B34" s="10" t="n"/>
      <c r="C34" s="10" t="n"/>
      <c r="D34" s="10" t="n"/>
      <c r="E34" s="10" t="n"/>
      <c r="F34" s="10" t="n"/>
      <c r="G34" s="10" t="n"/>
      <c r="H34" s="10" t="n"/>
      <c r="I34" s="10" t="n"/>
      <c r="J34" s="10" t="n"/>
      <c r="K34" s="10" t="n"/>
      <c r="L34" s="10" t="n"/>
      <c r="M34" s="10" t="n"/>
      <c r="N34" s="10" t="n"/>
      <c r="O34" s="10" t="n"/>
    </row>
    <row r="35">
      <c r="A35" s="10" t="n"/>
      <c r="B35" s="10" t="n"/>
      <c r="C35" s="10" t="n"/>
      <c r="D35" s="10" t="n"/>
      <c r="E35" s="10" t="n"/>
      <c r="F35" s="10" t="n"/>
      <c r="G35" s="10" t="n"/>
      <c r="H35" s="10" t="n"/>
      <c r="I35" s="10" t="n"/>
      <c r="J35" s="10" t="n"/>
      <c r="K35" s="10" t="n"/>
      <c r="L35" s="10" t="n"/>
      <c r="M35" s="10" t="n"/>
      <c r="N35" s="10" t="n"/>
      <c r="O35" s="10" t="n"/>
    </row>
    <row r="36">
      <c r="A36" s="10" t="n"/>
      <c r="B36" s="10" t="n"/>
      <c r="C36" s="10" t="n"/>
      <c r="D36" s="10" t="n"/>
      <c r="E36" s="10" t="n"/>
      <c r="F36" s="10" t="n"/>
      <c r="G36" s="10" t="n"/>
      <c r="H36" s="10" t="n"/>
      <c r="I36" s="10" t="n"/>
      <c r="J36" s="10" t="n"/>
      <c r="K36" s="10" t="n"/>
      <c r="L36" s="10" t="n"/>
      <c r="M36" s="10" t="n"/>
      <c r="N36" s="10" t="n"/>
      <c r="O36" s="10" t="n"/>
    </row>
    <row r="37">
      <c r="A37" s="10" t="n"/>
      <c r="B37" s="10" t="n"/>
      <c r="C37" s="10" t="n"/>
      <c r="D37" s="10" t="n"/>
      <c r="E37" s="10" t="n"/>
      <c r="F37" s="10" t="n"/>
      <c r="G37" s="10" t="n"/>
      <c r="H37" s="10" t="n"/>
      <c r="I37" s="10" t="n"/>
      <c r="J37" s="10" t="n"/>
      <c r="K37" s="10" t="n"/>
      <c r="L37" s="10" t="n"/>
      <c r="M37" s="10" t="n"/>
      <c r="N37" s="10" t="n"/>
      <c r="O37" s="10" t="n"/>
    </row>
    <row r="38">
      <c r="A38" s="10" t="n"/>
      <c r="B38" s="10" t="n"/>
      <c r="C38" s="10" t="n"/>
      <c r="D38" s="10" t="n"/>
      <c r="E38" s="10" t="n"/>
      <c r="F38" s="10" t="n"/>
      <c r="G38" s="10" t="n"/>
      <c r="H38" s="10" t="n"/>
      <c r="I38" s="10" t="n"/>
      <c r="J38" s="10" t="n"/>
      <c r="K38" s="10" t="n"/>
      <c r="L38" s="10" t="n"/>
      <c r="M38" s="10" t="n"/>
      <c r="N38" s="10" t="n"/>
      <c r="O38" s="10" t="n"/>
    </row>
    <row r="39">
      <c r="A39" s="10" t="n"/>
      <c r="B39" s="10" t="n"/>
      <c r="C39" s="10" t="n"/>
      <c r="D39" s="10" t="n"/>
      <c r="E39" s="10" t="n"/>
      <c r="F39" s="10" t="n"/>
      <c r="G39" s="10" t="n"/>
      <c r="H39" s="10" t="n"/>
      <c r="I39" s="10" t="n"/>
      <c r="J39" s="10" t="n"/>
      <c r="K39" s="10" t="n"/>
      <c r="L39" s="10" t="n"/>
      <c r="M39" s="10" t="n"/>
      <c r="N39" s="10" t="n"/>
      <c r="O39" s="10" t="n"/>
    </row>
    <row r="40">
      <c r="A40" s="10" t="n"/>
      <c r="B40" s="10" t="n"/>
      <c r="C40" s="10" t="n"/>
      <c r="D40" s="10" t="n"/>
      <c r="E40" s="10" t="n"/>
      <c r="F40" s="10" t="n"/>
      <c r="G40" s="10" t="n"/>
      <c r="H40" s="10" t="n"/>
      <c r="I40" s="10" t="n"/>
      <c r="J40" s="10" t="n"/>
      <c r="K40" s="10" t="n"/>
      <c r="L40" s="10" t="n"/>
      <c r="M40" s="10" t="n"/>
      <c r="N40" s="10" t="n"/>
      <c r="O40" s="10" t="n"/>
    </row>
    <row r="41">
      <c r="A41" s="10" t="n"/>
      <c r="B41" s="10" t="n"/>
      <c r="C41" s="10" t="n"/>
      <c r="D41" s="10" t="n"/>
      <c r="E41" s="10" t="n"/>
      <c r="F41" s="10" t="n"/>
      <c r="G41" s="10" t="n"/>
      <c r="H41" s="10" t="n"/>
      <c r="I41" s="10" t="n"/>
      <c r="J41" s="10" t="n"/>
      <c r="K41" s="10" t="n"/>
      <c r="L41" s="10" t="n"/>
      <c r="M41" s="10" t="n"/>
      <c r="N41" s="10" t="n"/>
      <c r="O41" s="10" t="n"/>
    </row>
    <row r="42">
      <c r="A42" s="10" t="n"/>
      <c r="B42" s="10" t="n"/>
      <c r="C42" s="10" t="n"/>
      <c r="D42" s="10" t="n"/>
      <c r="E42" s="10" t="n"/>
      <c r="F42" s="10" t="n"/>
      <c r="G42" s="10" t="n"/>
      <c r="H42" s="10" t="n"/>
      <c r="I42" s="10" t="n"/>
      <c r="J42" s="10" t="n"/>
      <c r="K42" s="10" t="n"/>
      <c r="L42" s="10" t="n"/>
      <c r="M42" s="10" t="n"/>
      <c r="N42" s="10" t="n"/>
      <c r="O42" s="10" t="n"/>
    </row>
    <row r="43">
      <c r="A43" s="10" t="n"/>
      <c r="B43" s="10" t="n"/>
      <c r="C43" s="10" t="n"/>
      <c r="D43" s="10" t="n"/>
      <c r="E43" s="10" t="n"/>
      <c r="F43" s="10" t="n"/>
      <c r="G43" s="10" t="n"/>
      <c r="H43" s="10" t="n"/>
      <c r="I43" s="10" t="n"/>
      <c r="J43" s="10" t="n"/>
      <c r="K43" s="10" t="n"/>
      <c r="L43" s="10" t="n"/>
      <c r="M43" s="10" t="n"/>
      <c r="N43" s="10" t="n"/>
      <c r="O43" s="10" t="n"/>
    </row>
    <row r="44">
      <c r="A44" s="10" t="n"/>
      <c r="B44" s="10" t="n"/>
      <c r="C44" s="10" t="n"/>
      <c r="D44" s="10" t="n"/>
      <c r="E44" s="10" t="n"/>
      <c r="F44" s="10" t="n"/>
      <c r="G44" s="10" t="n"/>
      <c r="H44" s="10" t="n"/>
      <c r="I44" s="10" t="n"/>
      <c r="J44" s="10" t="n"/>
      <c r="K44" s="10" t="n"/>
      <c r="L44" s="10" t="n"/>
      <c r="M44" s="10" t="n"/>
      <c r="N44" s="10" t="n"/>
      <c r="O44" s="10" t="n"/>
    </row>
    <row r="45">
      <c r="A45" s="10" t="n"/>
      <c r="B45" s="10" t="n"/>
      <c r="C45" s="10" t="n"/>
      <c r="D45" s="10" t="n"/>
      <c r="E45" s="10" t="n"/>
      <c r="F45" s="10" t="n"/>
      <c r="G45" s="10" t="n"/>
      <c r="H45" s="10" t="n"/>
      <c r="I45" s="10" t="n"/>
      <c r="J45" s="10" t="n"/>
      <c r="K45" s="10" t="n"/>
      <c r="L45" s="10" t="n"/>
      <c r="M45" s="10" t="n"/>
      <c r="N45" s="10" t="n"/>
      <c r="O45" s="10" t="n"/>
    </row>
    <row r="46">
      <c r="A46" s="10" t="n"/>
      <c r="B46" s="10" t="n"/>
      <c r="C46" s="10" t="n"/>
      <c r="D46" s="10" t="n"/>
      <c r="E46" s="10" t="n"/>
      <c r="F46" s="10" t="n"/>
      <c r="G46" s="10" t="n"/>
      <c r="H46" s="10" t="n"/>
      <c r="I46" s="10" t="n"/>
      <c r="J46" s="10" t="n"/>
      <c r="K46" s="10" t="n"/>
      <c r="L46" s="10" t="n"/>
      <c r="M46" s="10" t="n"/>
      <c r="N46" s="10" t="n"/>
      <c r="O46" s="10" t="n"/>
    </row>
    <row r="47">
      <c r="A47" s="10" t="n"/>
      <c r="B47" s="10" t="n"/>
      <c r="C47" s="10" t="n"/>
      <c r="D47" s="10" t="n"/>
      <c r="E47" s="10" t="n"/>
      <c r="F47" s="10" t="n"/>
      <c r="G47" s="10" t="n"/>
      <c r="H47" s="10" t="n"/>
      <c r="I47" s="10" t="n"/>
      <c r="J47" s="10" t="n"/>
      <c r="K47" s="10" t="n"/>
      <c r="L47" s="10" t="n"/>
      <c r="M47" s="10" t="n"/>
      <c r="N47" s="10" t="n"/>
      <c r="O47" s="10" t="n"/>
    </row>
    <row r="48">
      <c r="A48" s="10" t="n"/>
      <c r="B48" s="10" t="n"/>
      <c r="C48" s="10" t="n"/>
      <c r="D48" s="10" t="n"/>
      <c r="E48" s="10" t="n"/>
      <c r="F48" s="10" t="n"/>
      <c r="G48" s="10" t="n"/>
      <c r="H48" s="10" t="n"/>
      <c r="I48" s="10" t="n"/>
      <c r="J48" s="10" t="n"/>
      <c r="K48" s="10" t="n"/>
      <c r="L48" s="10" t="n"/>
      <c r="M48" s="10" t="n"/>
      <c r="N48" s="10" t="n"/>
      <c r="O48" s="10" t="n"/>
    </row>
    <row r="49">
      <c r="A49" s="10" t="n"/>
      <c r="B49" s="10" t="n"/>
      <c r="C49" s="10" t="n"/>
      <c r="D49" s="10" t="n"/>
      <c r="E49" s="10" t="n"/>
      <c r="F49" s="10" t="n"/>
      <c r="G49" s="10" t="n"/>
      <c r="H49" s="10" t="n"/>
      <c r="I49" s="10" t="n"/>
      <c r="J49" s="10" t="n"/>
      <c r="K49" s="10" t="n"/>
      <c r="L49" s="10" t="n"/>
      <c r="M49" s="10" t="n"/>
      <c r="N49" s="10" t="n"/>
      <c r="O49" s="10" t="n"/>
    </row>
    <row r="50">
      <c r="A50" s="10" t="n"/>
      <c r="B50" s="10" t="n"/>
      <c r="C50" s="10" t="n"/>
      <c r="D50" s="10" t="n"/>
      <c r="E50" s="10" t="n"/>
      <c r="F50" s="10" t="n"/>
      <c r="G50" s="10" t="n"/>
      <c r="H50" s="10" t="n"/>
      <c r="I50" s="10" t="n"/>
      <c r="J50" s="10" t="n"/>
      <c r="K50" s="10" t="n"/>
      <c r="L50" s="10" t="n"/>
      <c r="M50" s="10" t="n"/>
      <c r="N50" s="10" t="n"/>
      <c r="O50" s="10" t="n"/>
    </row>
  </sheetData>
  <mergeCells count="2">
    <mergeCell ref="A11:H11"/>
    <mergeCell ref="A1:H1"/>
  </mergeCells>
  <pageMargins left="0.7" right="0.7" top="0.75" bottom="0.75" header="0.3" footer="0.3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O50"/>
  <sheetViews>
    <sheetView workbookViewId="0">
      <selection activeCell="A1" sqref="A1"/>
    </sheetView>
  </sheetViews>
  <sheetFormatPr baseColWidth="8" defaultRowHeight="15"/>
  <cols>
    <col width="32" customWidth="1" style="66" min="1" max="1"/>
    <col width="32" customWidth="1" style="66" min="2" max="2"/>
    <col width="32" customWidth="1" style="66" min="3" max="3"/>
    <col width="32" customWidth="1" style="66" min="4" max="4"/>
  </cols>
  <sheetData>
    <row r="1">
      <c r="A1" s="49" t="inlineStr">
        <is>
          <t>Sources and Evidence Notes</t>
        </is>
      </c>
      <c r="B1" s="1" t="n"/>
      <c r="C1" s="1" t="n"/>
      <c r="D1" s="1" t="n"/>
      <c r="E1" s="10" t="n"/>
      <c r="F1" s="10" t="n"/>
      <c r="G1" s="10" t="n"/>
      <c r="H1" s="10" t="n"/>
      <c r="I1" s="10" t="n"/>
      <c r="J1" s="10" t="n"/>
      <c r="K1" s="10" t="n"/>
      <c r="L1" s="10" t="n"/>
      <c r="M1" s="10" t="n"/>
      <c r="N1" s="10" t="n"/>
      <c r="O1" s="10" t="n"/>
    </row>
    <row r="2">
      <c r="A2" s="10" t="n"/>
      <c r="B2" s="10" t="n"/>
      <c r="C2" s="10" t="n"/>
      <c r="D2" s="10" t="n"/>
      <c r="E2" s="10" t="n"/>
      <c r="F2" s="10" t="n"/>
      <c r="G2" s="10" t="n"/>
      <c r="H2" s="10" t="n"/>
      <c r="I2" s="10" t="n"/>
      <c r="J2" s="10" t="n"/>
      <c r="K2" s="10" t="n"/>
      <c r="L2" s="10" t="n"/>
      <c r="M2" s="10" t="n"/>
      <c r="N2" s="10" t="n"/>
      <c r="O2" s="10" t="n"/>
    </row>
    <row r="3">
      <c r="A3" s="20" t="inlineStr">
        <is>
          <t>Topic</t>
        </is>
      </c>
      <c r="B3" s="20" t="inlineStr">
        <is>
          <t>Source</t>
        </is>
      </c>
      <c r="C3" s="20" t="inlineStr">
        <is>
          <t>URL</t>
        </is>
      </c>
      <c r="D3" s="20" t="inlineStr">
        <is>
          <t>How used</t>
        </is>
      </c>
      <c r="E3" s="10" t="n"/>
      <c r="F3" s="10" t="n"/>
      <c r="G3" s="10" t="n"/>
      <c r="H3" s="10" t="n"/>
      <c r="I3" s="10" t="n"/>
      <c r="J3" s="10" t="n"/>
      <c r="K3" s="10" t="n"/>
      <c r="L3" s="10" t="n"/>
      <c r="M3" s="10" t="n"/>
      <c r="N3" s="10" t="n"/>
      <c r="O3" s="10" t="n"/>
    </row>
    <row r="4">
      <c r="A4" s="10" t="inlineStr">
        <is>
          <t>RI births</t>
        </is>
      </c>
      <c r="B4" s="10" t="inlineStr">
        <is>
          <t>CDC FastStats state data</t>
        </is>
      </c>
      <c r="C4" s="10" t="inlineStr">
        <is>
          <t>https://www.cdc.gov/nchs/fastats/state-and-territorial-data.htm</t>
        </is>
      </c>
      <c r="D4" s="10" t="inlineStr">
        <is>
          <t>10,009 Rhode Island births in 2024</t>
        </is>
      </c>
      <c r="E4" s="10" t="n"/>
      <c r="F4" s="10" t="n"/>
      <c r="G4" s="10" t="n"/>
      <c r="H4" s="10" t="n"/>
      <c r="I4" s="10" t="n"/>
      <c r="J4" s="10" t="n"/>
      <c r="K4" s="10" t="n"/>
      <c r="L4" s="10" t="n"/>
      <c r="M4" s="10" t="n"/>
      <c r="N4" s="10" t="n"/>
      <c r="O4" s="10" t="n"/>
    </row>
    <row r="5">
      <c r="A5" s="10" t="inlineStr">
        <is>
          <t>Household income proxy</t>
        </is>
      </c>
      <c r="B5" s="10" t="inlineStr">
        <is>
          <t>U.S. Census ACS B19001</t>
        </is>
      </c>
      <c r="C5" s="10" t="inlineStr">
        <is>
          <t>https://data.census.gov/table?g=0400000US44&amp;tid=ACSDT5Y2024.B19001</t>
        </is>
      </c>
      <c r="D5" s="10" t="inlineStr">
        <is>
          <t>Prior provisional 60.9% average state-share proxy; replace with newborn-family income distribution</t>
        </is>
      </c>
      <c r="E5" s="10" t="n"/>
      <c r="F5" s="10" t="n"/>
      <c r="G5" s="10" t="n"/>
      <c r="H5" s="10" t="n"/>
      <c r="I5" s="10" t="n"/>
      <c r="J5" s="10" t="n"/>
      <c r="K5" s="10" t="n"/>
      <c r="L5" s="10" t="n"/>
      <c r="M5" s="10" t="n"/>
      <c r="N5" s="10" t="n"/>
      <c r="O5" s="10" t="n"/>
    </row>
    <row r="6">
      <c r="A6" s="10" t="inlineStr">
        <is>
          <t>IPV prevention mechanism</t>
        </is>
      </c>
      <c r="B6" s="10" t="inlineStr">
        <is>
          <t>CDC intimate partner violence prevention resources</t>
        </is>
      </c>
      <c r="C6" s="10" t="inlineStr">
        <is>
          <t>https://www.cdc.gov/intimate-partner-violence/prevention/index.html</t>
        </is>
      </c>
      <c r="D6" s="10" t="inlineStr">
        <is>
          <t>Supports financial security/autonomy as a prevention-relevant mechanism; does not establish a RI savings percentage</t>
        </is>
      </c>
      <c r="E6" s="10" t="n"/>
      <c r="F6" s="10" t="n"/>
      <c r="G6" s="10" t="n"/>
      <c r="H6" s="10" t="n"/>
      <c r="I6" s="10" t="n"/>
      <c r="J6" s="10" t="n"/>
      <c r="K6" s="10" t="n"/>
      <c r="L6" s="10" t="n"/>
      <c r="M6" s="10" t="n"/>
      <c r="N6" s="10" t="n"/>
      <c r="O6" s="10" t="n"/>
    </row>
    <row r="7">
      <c r="A7" s="10" t="inlineStr">
        <is>
          <t>School enrollment</t>
        </is>
      </c>
      <c r="B7" s="10" t="inlineStr">
        <is>
          <t>NCES Common Core of Data</t>
        </is>
      </c>
      <c r="C7" s="10" t="inlineStr">
        <is>
          <t>https://nces.ed.gov/ccd/</t>
        </is>
      </c>
      <c r="D7" s="10" t="inlineStr">
        <is>
          <t>Use for public-school enrollment; variable cost per departing pupil still needed</t>
        </is>
      </c>
      <c r="E7" s="10" t="n"/>
      <c r="F7" s="10" t="n"/>
      <c r="G7" s="10" t="n"/>
      <c r="H7" s="10" t="n"/>
      <c r="I7" s="10" t="n"/>
      <c r="J7" s="10" t="n"/>
      <c r="K7" s="10" t="n"/>
      <c r="L7" s="10" t="n"/>
      <c r="M7" s="10" t="n"/>
      <c r="N7" s="10" t="n"/>
      <c r="O7" s="10" t="n"/>
    </row>
    <row r="8">
      <c r="A8" s="10" t="inlineStr">
        <is>
          <t>Program eligibility caution</t>
        </is>
      </c>
      <c r="B8" s="10" t="inlineStr">
        <is>
          <t>Medicaid MAGI rules / program-specific rules</t>
        </is>
      </c>
      <c r="C8" s="10" t="inlineStr">
        <is>
          <t>https://www.medicaid.gov/medicaid/eligibility-policy/index.html</t>
        </is>
      </c>
      <c r="D8" s="10" t="inlineStr">
        <is>
          <t>Do not assume assets automatically eliminate Medicaid eligibility</t>
        </is>
      </c>
      <c r="E8" s="10" t="n"/>
      <c r="F8" s="10" t="n"/>
      <c r="G8" s="10" t="n"/>
      <c r="H8" s="10" t="n"/>
      <c r="I8" s="10" t="n"/>
      <c r="J8" s="10" t="n"/>
      <c r="K8" s="10" t="n"/>
      <c r="L8" s="10" t="n"/>
      <c r="M8" s="10" t="n"/>
      <c r="N8" s="10" t="n"/>
      <c r="O8" s="10" t="n"/>
    </row>
    <row r="9">
      <c r="A9" s="10" t="inlineStr">
        <is>
          <t>Model status</t>
        </is>
      </c>
      <c r="B9" s="10" t="inlineStr">
        <is>
          <t>Policy scenario</t>
        </is>
      </c>
      <c r="C9" s="10" t="str"/>
      <c r="D9" s="10" t="inlineStr">
        <is>
          <t>All reduction rates and addressable cost baselines on Savings Modules are editable assumptions</t>
        </is>
      </c>
      <c r="E9" s="10" t="n"/>
      <c r="F9" s="10" t="n"/>
      <c r="G9" s="10" t="n"/>
      <c r="H9" s="10" t="n"/>
      <c r="I9" s="10" t="n"/>
      <c r="J9" s="10" t="n"/>
      <c r="K9" s="10" t="n"/>
      <c r="L9" s="10" t="n"/>
      <c r="M9" s="10" t="n"/>
      <c r="N9" s="10" t="n"/>
      <c r="O9" s="10" t="n"/>
    </row>
    <row r="10">
      <c r="A10" s="10" t="n"/>
      <c r="B10" s="10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M10" s="10" t="n"/>
      <c r="N10" s="10" t="n"/>
      <c r="O10" s="10" t="n"/>
    </row>
    <row r="11">
      <c r="A11" s="77" t="inlineStr">
        <is>
          <t>Additional verified source</t>
        </is>
      </c>
      <c r="B11" s="77" t="str"/>
      <c r="C11" s="77" t="str"/>
      <c r="D11" s="77" t="str"/>
      <c r="E11" s="10" t="n"/>
      <c r="F11" s="10" t="n"/>
      <c r="G11" s="10" t="n"/>
      <c r="H11" s="10" t="n"/>
      <c r="I11" s="10" t="n"/>
      <c r="J11" s="10" t="n"/>
      <c r="K11" s="10" t="n"/>
      <c r="L11" s="10" t="n"/>
      <c r="M11" s="10" t="n"/>
      <c r="N11" s="10" t="n"/>
      <c r="O11" s="10" t="n"/>
    </row>
    <row r="12">
      <c r="A12" s="10" t="inlineStr">
        <is>
          <t>RI FY2027 enacted appropriations</t>
        </is>
      </c>
      <c r="B12" s="10" t="inlineStr">
        <is>
          <t>https://webserver.rilegislature.gov/BillText26/HouseText26/Article-001-SUB-A.htm</t>
        </is>
      </c>
      <c r="C12" s="10" t="inlineStr">
        <is>
          <t>Medicaid, DV appropriations</t>
        </is>
      </c>
      <c r="D12" s="10" t="inlineStr">
        <is>
          <t>Official RI Legislature</t>
        </is>
      </c>
      <c r="E12" s="10" t="n"/>
      <c r="F12" s="10" t="n"/>
      <c r="G12" s="10" t="n"/>
      <c r="H12" s="10" t="n"/>
      <c r="I12" s="10" t="n"/>
      <c r="J12" s="10" t="n"/>
      <c r="K12" s="10" t="n"/>
      <c r="L12" s="10" t="n"/>
      <c r="M12" s="10" t="n"/>
      <c r="N12" s="10" t="n"/>
      <c r="O12" s="10" t="n"/>
    </row>
    <row r="13">
      <c r="A13" s="10" t="inlineStr">
        <is>
          <t>RI DHS FY2025 Transparency</t>
        </is>
      </c>
      <c r="B13" s="10" t="inlineStr">
        <is>
          <t>https://www.ri.gov/opengovernment/program/all_programs?agency=69&amp;fiscal_year=2025</t>
        </is>
      </c>
      <c r="C13" s="10" t="inlineStr">
        <is>
          <t>DHS actual program expenditures</t>
        </is>
      </c>
      <c r="D13" s="10" t="inlineStr">
        <is>
          <t>Official RI Transparency Portal</t>
        </is>
      </c>
      <c r="E13" s="10" t="n"/>
      <c r="F13" s="10" t="n"/>
      <c r="G13" s="10" t="n"/>
      <c r="H13" s="10" t="n"/>
      <c r="I13" s="10" t="n"/>
      <c r="J13" s="10" t="n"/>
      <c r="K13" s="10" t="n"/>
      <c r="L13" s="10" t="n"/>
      <c r="M13" s="10" t="n"/>
      <c r="N13" s="10" t="n"/>
      <c r="O13" s="10" t="n"/>
    </row>
    <row r="14">
      <c r="A14" s="10" t="inlineStr">
        <is>
          <t>RI FY2025 revised appropriations</t>
        </is>
      </c>
      <c r="B14" s="10" t="inlineStr">
        <is>
          <t>https://webserver.rilegislature.gov/BillText25/HouseText25/Article-013-SUB-A-as-amended.htm</t>
        </is>
      </c>
      <c r="C14" s="10" t="inlineStr">
        <is>
          <t>RI Works state/federal split</t>
        </is>
      </c>
      <c r="D14" s="10" t="inlineStr">
        <is>
          <t>Official RI Legislature</t>
        </is>
      </c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  <c r="N14" s="10" t="n"/>
      <c r="O14" s="10" t="n"/>
    </row>
    <row r="15">
      <c r="A15" s="10" t="inlineStr">
        <is>
          <t>USDA SNAP data tables</t>
        </is>
      </c>
      <c r="B15" s="10" t="inlineStr">
        <is>
          <t>https://www.fns.usda.gov/pd/supplemental-nutrition-assistance-program-snap</t>
        </is>
      </c>
      <c r="C15" s="10" t="inlineStr">
        <is>
          <t>State participation/benefits downloads</t>
        </is>
      </c>
      <c r="D15" s="10" t="inlineStr">
        <is>
          <t>USDA</t>
        </is>
      </c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 t="n"/>
    </row>
    <row r="16">
      <c r="A16" s="10" t="inlineStr">
        <is>
          <t>USDA WIC data tables</t>
        </is>
      </c>
      <c r="B16" s="10" t="inlineStr">
        <is>
          <t>https://www.fns.usda.gov/pd/wic-program</t>
        </is>
      </c>
      <c r="C16" s="10" t="inlineStr">
        <is>
          <t>State participation/cost downloads</t>
        </is>
      </c>
      <c r="D16" s="10" t="inlineStr">
        <is>
          <t>USDA</t>
        </is>
      </c>
      <c r="E16" s="10" t="n"/>
      <c r="F16" s="10" t="n"/>
      <c r="G16" s="10" t="n"/>
      <c r="H16" s="10" t="n"/>
      <c r="I16" s="10" t="n"/>
      <c r="J16" s="10" t="n"/>
      <c r="K16" s="10" t="n"/>
      <c r="L16" s="10" t="n"/>
      <c r="M16" s="10" t="n"/>
      <c r="N16" s="10" t="n"/>
      <c r="O16" s="10" t="n"/>
    </row>
    <row r="17">
      <c r="A17" s="10" t="inlineStr">
        <is>
          <t>RIDE State Profile</t>
        </is>
      </c>
      <c r="B17" s="10" t="inlineStr">
        <is>
          <t>https://reportcard.ride.ri.gov/202425/StateProfile</t>
        </is>
      </c>
      <c r="C17" s="10" t="inlineStr">
        <is>
          <t>Enrollment and per-pupil expenditure</t>
        </is>
      </c>
      <c r="D17" s="10" t="inlineStr">
        <is>
          <t>RIDE</t>
        </is>
      </c>
      <c r="E17" s="10" t="n"/>
      <c r="F17" s="10" t="n"/>
      <c r="G17" s="10" t="n"/>
      <c r="H17" s="10" t="n"/>
      <c r="I17" s="10" t="n"/>
      <c r="J17" s="10" t="n"/>
      <c r="K17" s="10" t="n"/>
      <c r="L17" s="10" t="n"/>
      <c r="M17" s="10" t="n"/>
      <c r="N17" s="10" t="n"/>
      <c r="O17" s="10" t="n"/>
    </row>
    <row r="18">
      <c r="A18" s="10" t="inlineStr">
        <is>
          <t>HHS TAGGS FVPS award</t>
        </is>
      </c>
      <c r="B18" s="10" t="inlineStr">
        <is>
          <t>https://taggs.hhs.gov/Detail/AwardDetail?arg_AwardNum=2603RIFVPS&amp;arg_ProgOfficeCode=168</t>
        </is>
      </c>
      <c r="C18" s="10" t="inlineStr">
        <is>
          <t>Federal domestic violence grant</t>
        </is>
      </c>
      <c r="D18" s="10" t="inlineStr">
        <is>
          <t>HHS</t>
        </is>
      </c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  <c r="O18" s="10" t="n"/>
    </row>
    <row r="19">
      <c r="A19" s="10" t="inlineStr">
        <is>
          <t>RI SNAP FY2025 benefits</t>
        </is>
      </c>
      <c r="B19" s="10" t="inlineStr">
        <is>
          <t>RI Governor's Office</t>
        </is>
      </c>
      <c r="C19" s="10" t="inlineStr">
        <is>
          <t>https://governor.ri.gov/press-releases/governor-mckee-president-trump-congressional-republicans-putting-snap-food</t>
        </is>
      </c>
      <c r="D19" s="10" t="inlineStr">
        <is>
          <t>$29M/month = $348M/year; federal SNAP benefits</t>
        </is>
      </c>
      <c r="E19" s="10" t="n"/>
      <c r="F19" s="10" t="n"/>
      <c r="G19" s="10" t="n"/>
      <c r="H19" s="10" t="n"/>
      <c r="I19" s="10" t="n"/>
      <c r="J19" s="10" t="n"/>
      <c r="K19" s="10" t="n"/>
      <c r="L19" s="10" t="n"/>
      <c r="M19" s="10" t="n"/>
      <c r="N19" s="10" t="n"/>
      <c r="O19" s="10" t="n"/>
    </row>
    <row r="20">
      <c r="A20" s="10" t="inlineStr">
        <is>
          <t>RI SNAP FY2025 participants</t>
        </is>
      </c>
      <c r="B20" s="10" t="inlineStr">
        <is>
          <t>USAFacts using USDA FNS</t>
        </is>
      </c>
      <c r="C20" s="10" t="inlineStr">
        <is>
          <t>https://usafacts.org/answers/how-many-people-receive-snap-benefits-in-the-us-every-month/state/rhode-island/</t>
        </is>
      </c>
      <c r="D20" s="10" t="inlineStr">
        <is>
          <t>143,700 average monthly participants</t>
        </is>
      </c>
      <c r="E20" s="10" t="n"/>
      <c r="F20" s="10" t="n"/>
      <c r="G20" s="10" t="n"/>
      <c r="H20" s="10" t="n"/>
      <c r="I20" s="10" t="n"/>
      <c r="J20" s="10" t="n"/>
      <c r="K20" s="10" t="n"/>
      <c r="L20" s="10" t="n"/>
      <c r="M20" s="10" t="n"/>
      <c r="N20" s="10" t="n"/>
      <c r="O20" s="10" t="n"/>
    </row>
    <row r="21">
      <c r="A21" s="10" t="inlineStr">
        <is>
          <t>RI SNAP households / children</t>
        </is>
      </c>
      <c r="B21" s="10" t="inlineStr">
        <is>
          <t>Rhode Island 2030</t>
        </is>
      </c>
      <c r="C21" s="10" t="inlineStr">
        <is>
          <t>https://rhodeisland2030.ri.gov/ri-2030-priorities/creating-healthier-rhode-island/supporting-physical-health</t>
        </is>
      </c>
      <c r="D21" s="10" t="inlineStr">
        <is>
          <t>84,000 households/month; 40,474 children under 18</t>
        </is>
      </c>
      <c r="E21" s="10" t="n"/>
      <c r="F21" s="10" t="n"/>
      <c r="G21" s="10" t="n"/>
      <c r="H21" s="10" t="n"/>
      <c r="I21" s="10" t="n"/>
      <c r="J21" s="10" t="n"/>
      <c r="K21" s="10" t="n"/>
      <c r="L21" s="10" t="n"/>
      <c r="M21" s="10" t="n"/>
      <c r="N21" s="10" t="n"/>
      <c r="O21" s="10" t="n"/>
    </row>
    <row r="22">
      <c r="A22" s="10" t="inlineStr">
        <is>
          <t>SNAP child-household share</t>
        </is>
      </c>
      <c r="B22" s="10" t="inlineStr">
        <is>
          <t>Model assumption</t>
        </is>
      </c>
      <c r="C22" s="10" t="n"/>
      <c r="D22" s="10" t="inlineStr">
        <is>
          <t>Base case assumes 55% of $348M = $191.4M; sensitivity range 45%-65% = $156.6M-$226.2M</t>
        </is>
      </c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0" t="n"/>
      <c r="O22" s="10" t="n"/>
    </row>
    <row r="23">
      <c r="A23" s="10" t="n"/>
      <c r="B23" s="10" t="n"/>
      <c r="C23" s="10" t="n"/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  <c r="O23" s="10" t="n"/>
    </row>
    <row r="24">
      <c r="A24" s="10" t="n"/>
      <c r="B24" s="10" t="n"/>
      <c r="C24" s="10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  <c r="N24" s="10" t="n"/>
      <c r="O24" s="10" t="n"/>
    </row>
    <row r="25">
      <c r="A25" s="10" t="n"/>
      <c r="B25" s="10" t="n"/>
      <c r="C25" s="10" t="n"/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10" t="n"/>
      <c r="O25" s="10" t="n"/>
    </row>
    <row r="26">
      <c r="A26" s="10" t="n"/>
      <c r="B26" s="10" t="n"/>
      <c r="C26" s="10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  <c r="O26" s="10" t="n"/>
    </row>
    <row r="27">
      <c r="A27" s="10" t="n"/>
      <c r="B27" s="10" t="n"/>
      <c r="C27" s="10" t="n"/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  <c r="N27" s="10" t="n"/>
      <c r="O27" s="10" t="n"/>
    </row>
    <row r="28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  <c r="N28" s="10" t="n"/>
      <c r="O28" s="10" t="n"/>
    </row>
    <row r="29">
      <c r="A29" s="10" t="n"/>
      <c r="B29" s="10" t="n"/>
      <c r="C29" s="10" t="n"/>
      <c r="D29" s="10" t="n"/>
      <c r="E29" s="10" t="n"/>
      <c r="F29" s="10" t="n"/>
      <c r="G29" s="10" t="n"/>
      <c r="H29" s="10" t="n"/>
      <c r="I29" s="10" t="n"/>
      <c r="J29" s="10" t="n"/>
      <c r="K29" s="10" t="n"/>
      <c r="L29" s="10" t="n"/>
      <c r="M29" s="10" t="n"/>
      <c r="N29" s="10" t="n"/>
      <c r="O29" s="10" t="n"/>
    </row>
    <row r="30">
      <c r="A30" s="10" t="n"/>
      <c r="B30" s="10" t="n"/>
      <c r="C30" s="10" t="n"/>
      <c r="D30" s="10" t="n"/>
      <c r="E30" s="10" t="n"/>
      <c r="F30" s="10" t="n"/>
      <c r="G30" s="10" t="n"/>
      <c r="H30" s="10" t="n"/>
      <c r="I30" s="10" t="n"/>
      <c r="J30" s="10" t="n"/>
      <c r="K30" s="10" t="n"/>
      <c r="L30" s="10" t="n"/>
      <c r="M30" s="10" t="n"/>
      <c r="N30" s="10" t="n"/>
      <c r="O30" s="10" t="n"/>
    </row>
    <row r="31">
      <c r="A31" s="10" t="n"/>
      <c r="B31" s="10" t="n"/>
      <c r="C31" s="10" t="n"/>
      <c r="D31" s="10" t="n"/>
      <c r="E31" s="10" t="n"/>
      <c r="F31" s="10" t="n"/>
      <c r="G31" s="10" t="n"/>
      <c r="H31" s="10" t="n"/>
      <c r="I31" s="10" t="n"/>
      <c r="J31" s="10" t="n"/>
      <c r="K31" s="10" t="n"/>
      <c r="L31" s="10" t="n"/>
      <c r="M31" s="10" t="n"/>
      <c r="N31" s="10" t="n"/>
      <c r="O31" s="10" t="n"/>
    </row>
    <row r="32">
      <c r="A32" s="10" t="n"/>
      <c r="B32" s="10" t="n"/>
      <c r="C32" s="10" t="n"/>
      <c r="D32" s="10" t="n"/>
      <c r="E32" s="10" t="n"/>
      <c r="F32" s="10" t="n"/>
      <c r="G32" s="10" t="n"/>
      <c r="H32" s="10" t="n"/>
      <c r="I32" s="10" t="n"/>
      <c r="J32" s="10" t="n"/>
      <c r="K32" s="10" t="n"/>
      <c r="L32" s="10" t="n"/>
      <c r="M32" s="10" t="n"/>
      <c r="N32" s="10" t="n"/>
      <c r="O32" s="10" t="n"/>
    </row>
    <row r="33">
      <c r="A33" s="10" t="n"/>
      <c r="B33" s="10" t="n"/>
      <c r="C33" s="10" t="n"/>
      <c r="D33" s="10" t="n"/>
      <c r="E33" s="10" t="n"/>
      <c r="F33" s="10" t="n"/>
      <c r="G33" s="10" t="n"/>
      <c r="H33" s="10" t="n"/>
      <c r="I33" s="10" t="n"/>
      <c r="J33" s="10" t="n"/>
      <c r="K33" s="10" t="n"/>
      <c r="L33" s="10" t="n"/>
      <c r="M33" s="10" t="n"/>
      <c r="N33" s="10" t="n"/>
      <c r="O33" s="10" t="n"/>
    </row>
    <row r="34">
      <c r="A34" s="10" t="n"/>
      <c r="B34" s="10" t="n"/>
      <c r="C34" s="10" t="n"/>
      <c r="D34" s="10" t="n"/>
      <c r="E34" s="10" t="n"/>
      <c r="F34" s="10" t="n"/>
      <c r="G34" s="10" t="n"/>
      <c r="H34" s="10" t="n"/>
      <c r="I34" s="10" t="n"/>
      <c r="J34" s="10" t="n"/>
      <c r="K34" s="10" t="n"/>
      <c r="L34" s="10" t="n"/>
      <c r="M34" s="10" t="n"/>
      <c r="N34" s="10" t="n"/>
      <c r="O34" s="10" t="n"/>
    </row>
    <row r="35">
      <c r="A35" s="10" t="n"/>
      <c r="B35" s="10" t="n"/>
      <c r="C35" s="10" t="n"/>
      <c r="D35" s="10" t="n"/>
      <c r="E35" s="10" t="n"/>
      <c r="F35" s="10" t="n"/>
      <c r="G35" s="10" t="n"/>
      <c r="H35" s="10" t="n"/>
      <c r="I35" s="10" t="n"/>
      <c r="J35" s="10" t="n"/>
      <c r="K35" s="10" t="n"/>
      <c r="L35" s="10" t="n"/>
      <c r="M35" s="10" t="n"/>
      <c r="N35" s="10" t="n"/>
      <c r="O35" s="10" t="n"/>
    </row>
    <row r="36">
      <c r="A36" s="10" t="n"/>
      <c r="B36" s="10" t="n"/>
      <c r="C36" s="10" t="n"/>
      <c r="D36" s="10" t="n"/>
      <c r="E36" s="10" t="n"/>
      <c r="F36" s="10" t="n"/>
      <c r="G36" s="10" t="n"/>
      <c r="H36" s="10" t="n"/>
      <c r="I36" s="10" t="n"/>
      <c r="J36" s="10" t="n"/>
      <c r="K36" s="10" t="n"/>
      <c r="L36" s="10" t="n"/>
      <c r="M36" s="10" t="n"/>
      <c r="N36" s="10" t="n"/>
      <c r="O36" s="10" t="n"/>
    </row>
    <row r="37">
      <c r="A37" s="10" t="n"/>
      <c r="B37" s="10" t="n"/>
      <c r="C37" s="10" t="n"/>
      <c r="D37" s="10" t="n"/>
      <c r="E37" s="10" t="n"/>
      <c r="F37" s="10" t="n"/>
      <c r="G37" s="10" t="n"/>
      <c r="H37" s="10" t="n"/>
      <c r="I37" s="10" t="n"/>
      <c r="J37" s="10" t="n"/>
      <c r="K37" s="10" t="n"/>
      <c r="L37" s="10" t="n"/>
      <c r="M37" s="10" t="n"/>
      <c r="N37" s="10" t="n"/>
      <c r="O37" s="10" t="n"/>
    </row>
    <row r="38">
      <c r="A38" s="10" t="n"/>
      <c r="B38" s="10" t="n"/>
      <c r="C38" s="10" t="n"/>
      <c r="D38" s="10" t="n"/>
      <c r="E38" s="10" t="n"/>
      <c r="F38" s="10" t="n"/>
      <c r="G38" s="10" t="n"/>
      <c r="H38" s="10" t="n"/>
      <c r="I38" s="10" t="n"/>
      <c r="J38" s="10" t="n"/>
      <c r="K38" s="10" t="n"/>
      <c r="L38" s="10" t="n"/>
      <c r="M38" s="10" t="n"/>
      <c r="N38" s="10" t="n"/>
      <c r="O38" s="10" t="n"/>
    </row>
    <row r="39">
      <c r="A39" s="10" t="n"/>
      <c r="B39" s="10" t="n"/>
      <c r="C39" s="10" t="n"/>
      <c r="D39" s="10" t="n"/>
      <c r="E39" s="10" t="n"/>
      <c r="F39" s="10" t="n"/>
      <c r="G39" s="10" t="n"/>
      <c r="H39" s="10" t="n"/>
      <c r="I39" s="10" t="n"/>
      <c r="J39" s="10" t="n"/>
      <c r="K39" s="10" t="n"/>
      <c r="L39" s="10" t="n"/>
      <c r="M39" s="10" t="n"/>
      <c r="N39" s="10" t="n"/>
      <c r="O39" s="10" t="n"/>
    </row>
    <row r="40">
      <c r="A40" s="10" t="n"/>
      <c r="B40" s="10" t="n"/>
      <c r="C40" s="10" t="n"/>
      <c r="D40" s="10" t="n"/>
      <c r="E40" s="10" t="n"/>
      <c r="F40" s="10" t="n"/>
      <c r="G40" s="10" t="n"/>
      <c r="H40" s="10" t="n"/>
      <c r="I40" s="10" t="n"/>
      <c r="J40" s="10" t="n"/>
      <c r="K40" s="10" t="n"/>
      <c r="L40" s="10" t="n"/>
      <c r="M40" s="10" t="n"/>
      <c r="N40" s="10" t="n"/>
      <c r="O40" s="10" t="n"/>
    </row>
    <row r="41">
      <c r="A41" s="10" t="n"/>
      <c r="B41" s="10" t="n"/>
      <c r="C41" s="10" t="n"/>
      <c r="D41" s="10" t="n"/>
      <c r="E41" s="10" t="n"/>
      <c r="F41" s="10" t="n"/>
      <c r="G41" s="10" t="n"/>
      <c r="H41" s="10" t="n"/>
      <c r="I41" s="10" t="n"/>
      <c r="J41" s="10" t="n"/>
      <c r="K41" s="10" t="n"/>
      <c r="L41" s="10" t="n"/>
      <c r="M41" s="10" t="n"/>
      <c r="N41" s="10" t="n"/>
      <c r="O41" s="10" t="n"/>
    </row>
    <row r="42">
      <c r="A42" s="10" t="n"/>
      <c r="B42" s="10" t="n"/>
      <c r="C42" s="10" t="n"/>
      <c r="D42" s="10" t="n"/>
      <c r="E42" s="10" t="n"/>
      <c r="F42" s="10" t="n"/>
      <c r="G42" s="10" t="n"/>
      <c r="H42" s="10" t="n"/>
      <c r="I42" s="10" t="n"/>
      <c r="J42" s="10" t="n"/>
      <c r="K42" s="10" t="n"/>
      <c r="L42" s="10" t="n"/>
      <c r="M42" s="10" t="n"/>
      <c r="N42" s="10" t="n"/>
      <c r="O42" s="10" t="n"/>
    </row>
    <row r="43">
      <c r="A43" s="10" t="n"/>
      <c r="B43" s="10" t="n"/>
      <c r="C43" s="10" t="n"/>
      <c r="D43" s="10" t="n"/>
      <c r="E43" s="10" t="n"/>
      <c r="F43" s="10" t="n"/>
      <c r="G43" s="10" t="n"/>
      <c r="H43" s="10" t="n"/>
      <c r="I43" s="10" t="n"/>
      <c r="J43" s="10" t="n"/>
      <c r="K43" s="10" t="n"/>
      <c r="L43" s="10" t="n"/>
      <c r="M43" s="10" t="n"/>
      <c r="N43" s="10" t="n"/>
      <c r="O43" s="10" t="n"/>
    </row>
    <row r="44">
      <c r="A44" s="10" t="n"/>
      <c r="B44" s="10" t="n"/>
      <c r="C44" s="10" t="n"/>
      <c r="D44" s="10" t="n"/>
      <c r="E44" s="10" t="n"/>
      <c r="F44" s="10" t="n"/>
      <c r="G44" s="10" t="n"/>
      <c r="H44" s="10" t="n"/>
      <c r="I44" s="10" t="n"/>
      <c r="J44" s="10" t="n"/>
      <c r="K44" s="10" t="n"/>
      <c r="L44" s="10" t="n"/>
      <c r="M44" s="10" t="n"/>
      <c r="N44" s="10" t="n"/>
      <c r="O44" s="10" t="n"/>
    </row>
    <row r="45">
      <c r="A45" s="10" t="n"/>
      <c r="B45" s="10" t="n"/>
      <c r="C45" s="10" t="n"/>
      <c r="D45" s="10" t="n"/>
      <c r="E45" s="10" t="n"/>
      <c r="F45" s="10" t="n"/>
      <c r="G45" s="10" t="n"/>
      <c r="H45" s="10" t="n"/>
      <c r="I45" s="10" t="n"/>
      <c r="J45" s="10" t="n"/>
      <c r="K45" s="10" t="n"/>
      <c r="L45" s="10" t="n"/>
      <c r="M45" s="10" t="n"/>
      <c r="N45" s="10" t="n"/>
      <c r="O45" s="10" t="n"/>
    </row>
    <row r="46">
      <c r="A46" s="10" t="n"/>
      <c r="B46" s="10" t="n"/>
      <c r="C46" s="10" t="n"/>
      <c r="D46" s="10" t="n"/>
      <c r="E46" s="10" t="n"/>
      <c r="F46" s="10" t="n"/>
      <c r="G46" s="10" t="n"/>
      <c r="H46" s="10" t="n"/>
      <c r="I46" s="10" t="n"/>
      <c r="J46" s="10" t="n"/>
      <c r="K46" s="10" t="n"/>
      <c r="L46" s="10" t="n"/>
      <c r="M46" s="10" t="n"/>
      <c r="N46" s="10" t="n"/>
      <c r="O46" s="10" t="n"/>
    </row>
    <row r="47">
      <c r="A47" s="10" t="n"/>
      <c r="B47" s="10" t="n"/>
      <c r="C47" s="10" t="n"/>
      <c r="D47" s="10" t="n"/>
      <c r="E47" s="10" t="n"/>
      <c r="F47" s="10" t="n"/>
      <c r="G47" s="10" t="n"/>
      <c r="H47" s="10" t="n"/>
      <c r="I47" s="10" t="n"/>
      <c r="J47" s="10" t="n"/>
      <c r="K47" s="10" t="n"/>
      <c r="L47" s="10" t="n"/>
      <c r="M47" s="10" t="n"/>
      <c r="N47" s="10" t="n"/>
      <c r="O47" s="10" t="n"/>
    </row>
    <row r="48">
      <c r="A48" s="10" t="n"/>
      <c r="B48" s="10" t="n"/>
      <c r="C48" s="10" t="n"/>
      <c r="D48" s="10" t="n"/>
      <c r="E48" s="10" t="n"/>
      <c r="F48" s="10" t="n"/>
      <c r="G48" s="10" t="n"/>
      <c r="H48" s="10" t="n"/>
      <c r="I48" s="10" t="n"/>
      <c r="J48" s="10" t="n"/>
      <c r="K48" s="10" t="n"/>
      <c r="L48" s="10" t="n"/>
      <c r="M48" s="10" t="n"/>
      <c r="N48" s="10" t="n"/>
      <c r="O48" s="10" t="n"/>
    </row>
    <row r="49">
      <c r="A49" s="10" t="n"/>
      <c r="B49" s="10" t="n"/>
      <c r="C49" s="10" t="n"/>
      <c r="D49" s="10" t="n"/>
      <c r="E49" s="10" t="n"/>
      <c r="F49" s="10" t="n"/>
      <c r="G49" s="10" t="n"/>
      <c r="H49" s="10" t="n"/>
      <c r="I49" s="10" t="n"/>
      <c r="J49" s="10" t="n"/>
      <c r="K49" s="10" t="n"/>
      <c r="L49" s="10" t="n"/>
      <c r="M49" s="10" t="n"/>
      <c r="N49" s="10" t="n"/>
      <c r="O49" s="10" t="n"/>
    </row>
    <row r="50">
      <c r="A50" s="10" t="n"/>
      <c r="B50" s="10" t="n"/>
      <c r="C50" s="10" t="n"/>
      <c r="D50" s="10" t="n"/>
      <c r="E50" s="10" t="n"/>
      <c r="F50" s="10" t="n"/>
      <c r="G50" s="10" t="n"/>
      <c r="H50" s="10" t="n"/>
      <c r="I50" s="10" t="n"/>
      <c r="J50" s="10" t="n"/>
      <c r="K50" s="10" t="n"/>
      <c r="L50" s="10" t="n"/>
      <c r="M50" s="10" t="n"/>
      <c r="N50" s="10" t="n"/>
      <c r="O50" s="10" t="n"/>
    </row>
  </sheetData>
  <mergeCells count="1"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cols>
    <col width="32" customWidth="1" style="66" min="1" max="1"/>
    <col width="12.13000011444092" customWidth="1" style="66" min="2" max="2"/>
    <col width="32" customWidth="1" style="66" min="3" max="3"/>
    <col width="32" customWidth="1" style="66" min="4" max="4"/>
    <col width="32" customWidth="1" style="66" min="5" max="5"/>
    <col width="55" customWidth="1" style="66" min="6" max="6"/>
  </cols>
  <sheetData>
    <row r="1">
      <c r="A1" s="71" t="inlineStr">
        <is>
          <t>Verified / Conservative Fiscal Inputs</t>
        </is>
      </c>
      <c r="B1" s="71" t="str"/>
      <c r="C1" s="71" t="str"/>
      <c r="D1" s="71" t="str"/>
      <c r="E1" s="71" t="str"/>
      <c r="F1" s="71" t="str"/>
    </row>
    <row r="2">
      <c r="A2" s="72" t="inlineStr">
        <is>
          <t>Program / measure</t>
        </is>
      </c>
      <c r="B2" s="72" t="inlineStr">
        <is>
          <t>Amount</t>
        </is>
      </c>
      <c r="C2" s="72" t="inlineStr">
        <is>
          <t>Year / basis</t>
        </is>
      </c>
      <c r="D2" s="72" t="inlineStr">
        <is>
          <t>Funding characterization</t>
        </is>
      </c>
      <c r="E2" s="72" t="inlineStr">
        <is>
          <t>Use in model</t>
        </is>
      </c>
      <c r="F2" s="72" t="inlineStr">
        <is>
          <t>Source URL</t>
        </is>
      </c>
    </row>
    <row r="3">
      <c r="A3" s="10" t="inlineStr">
        <is>
          <t>RI Works (TANF-supported program total)</t>
        </is>
      </c>
      <c r="B3" s="325" t="n">
        <v>104760267</v>
      </c>
      <c r="C3" s="10" t="inlineStr">
        <is>
          <t>FY2025 revised appropriation</t>
        </is>
      </c>
      <c r="D3" s="10" t="inlineStr">
        <is>
          <t>$10.121M general revenue; $94.639M federal</t>
        </is>
      </c>
      <c r="E3" s="10" t="inlineStr">
        <is>
          <t>Included in combined income-support baseline</t>
        </is>
      </c>
      <c r="F3" s="10" t="inlineStr">
        <is>
          <t>https://webserver.rilegislature.gov/BillText25/HouseText25/Article-013-SUB-A-as-amended.htm</t>
        </is>
      </c>
    </row>
    <row r="4">
      <c r="A4" s="10" t="inlineStr">
        <is>
          <t>WIC</t>
        </is>
      </c>
      <c r="B4" s="325" t="n">
        <v>26550000</v>
      </c>
      <c r="C4" s="10" t="inlineStr">
        <is>
          <t>Federal single-audit expenditure shown for RI</t>
        </is>
      </c>
      <c r="D4" s="10" t="inlineStr">
        <is>
          <t>Federal</t>
        </is>
      </c>
      <c r="E4" s="10" t="inlineStr">
        <is>
          <t>Included in combined income-support baseline</t>
        </is>
      </c>
      <c r="F4" s="10" t="inlineStr">
        <is>
          <t>https://fac.procurementexpress.com/audits/408197</t>
        </is>
      </c>
    </row>
    <row r="5">
      <c r="A5" s="10" t="inlineStr">
        <is>
          <t>SNAP (superseded placeholder)</t>
        </is>
      </c>
      <c r="B5" s="325" t="n">
        <v>348000000</v>
      </c>
      <c r="C5" s="10" t="inlineStr">
        <is>
          <t>FY2025 annualized</t>
        </is>
      </c>
      <c r="D5" s="10" t="inlineStr">
        <is>
          <t>Federal</t>
        </is>
      </c>
      <c r="E5" s="10" t="inlineStr">
        <is>
          <t>See detailed SNAP rows 16-19; base child-household addressable amount = $191.4M</t>
        </is>
      </c>
      <c r="F5" s="10" t="inlineStr">
        <is>
          <t>https://governor.ri.gov/press-releases/governor-mckee-president-trump-congressional-republicans-putting-snap-food</t>
        </is>
      </c>
    </row>
    <row r="6">
      <c r="A6" s="10" t="inlineStr">
        <is>
          <t>Housing Choice Vouchers (Section 8)</t>
        </is>
      </c>
      <c r="B6" s="325" t="n">
        <v>28860000</v>
      </c>
      <c r="C6" s="10" t="inlineStr">
        <is>
          <t>Federal single-audit expenditure shown for RI</t>
        </is>
      </c>
      <c r="D6" s="10" t="inlineStr">
        <is>
          <t>Federal</t>
        </is>
      </c>
      <c r="E6" s="10" t="inlineStr">
        <is>
          <t>Housing baseline; does not imply RI General Fund savings</t>
        </is>
      </c>
      <c r="F6" s="10" t="inlineStr">
        <is>
          <t>https://fac.procurementexpress.com/audits/408197</t>
        </is>
      </c>
    </row>
    <row r="7">
      <c r="A7" s="10" t="inlineStr">
        <is>
          <t>RI Medicaid medical assistance</t>
        </is>
      </c>
      <c r="B7" s="325" t="n">
        <v>4182473275</v>
      </c>
      <c r="C7" s="10" t="inlineStr">
        <is>
          <t>FY2027 enacted appropriation</t>
        </is>
      </c>
      <c r="D7" s="10" t="inlineStr">
        <is>
          <t>State + federal + restricted</t>
        </is>
      </c>
      <c r="E7" s="10" t="inlineStr">
        <is>
          <t>Reference only; not used as family/child avoidable baseline</t>
        </is>
      </c>
      <c r="F7" s="10" t="inlineStr">
        <is>
          <t>https://webserver.rilegislature.gov/BillText26/HouseText26/Article-001-SUB-A.htm</t>
        </is>
      </c>
    </row>
    <row r="8">
      <c r="A8" s="10" t="inlineStr">
        <is>
          <t>RI public school enrollment</t>
        </is>
      </c>
      <c r="B8" s="325" t="n">
        <v>135978</v>
      </c>
      <c r="C8" s="10" t="inlineStr">
        <is>
          <t>2024-25</t>
        </is>
      </c>
      <c r="D8" s="10" t="inlineStr">
        <is>
          <t>Students</t>
        </is>
      </c>
      <c r="E8" s="10" t="inlineStr">
        <is>
          <t>Reference for 5/10/15% migration scenarios</t>
        </is>
      </c>
      <c r="F8" s="10" t="inlineStr">
        <is>
          <t>https://reportcard.ride.ri.gov/202425/StateProfile</t>
        </is>
      </c>
    </row>
    <row r="9">
      <c r="A9" s="10" t="inlineStr">
        <is>
          <t>RI public school per-pupil expenditure</t>
        </is>
      </c>
      <c r="B9" s="325" t="n">
        <v>23571</v>
      </c>
      <c r="C9" s="10" t="inlineStr">
        <is>
          <t>2024-25</t>
        </is>
      </c>
      <c r="D9" s="10" t="inlineStr">
        <is>
          <t>Average expenditure</t>
        </is>
      </c>
      <c r="E9" s="10" t="inlineStr">
        <is>
          <t>Reference only; not equal to marginal savings</t>
        </is>
      </c>
      <c r="F9" s="10" t="inlineStr">
        <is>
          <t>https://reportcard.ride.ri.gov/202425/StateProfile</t>
        </is>
      </c>
    </row>
    <row r="10">
      <c r="A10" s="10" t="inlineStr">
        <is>
          <t>RI education aid</t>
        </is>
      </c>
      <c r="B10" s="325" t="n">
        <v>1317677762.21</v>
      </c>
      <c r="C10" s="10" t="inlineStr">
        <is>
          <t>FY2025 Transparency Portal</t>
        </is>
      </c>
      <c r="D10" s="10" t="inlineStr">
        <is>
          <t>State program expenditure</t>
        </is>
      </c>
      <c r="E10" s="10" t="inlineStr">
        <is>
          <t>Gross state aid reference; model uses scenario reduction only</t>
        </is>
      </c>
      <c r="F10" s="10" t="inlineStr">
        <is>
          <t>https://www.ri.gov/opengovernment/program/all_programs?fiscal_year=2025</t>
        </is>
      </c>
    </row>
    <row r="11">
      <c r="A11" s="10" t="inlineStr">
        <is>
          <t>Domestic Violence Prevention Fund</t>
        </is>
      </c>
      <c r="B11" s="325" t="n">
        <v>400000</v>
      </c>
      <c r="C11" s="10" t="inlineStr">
        <is>
          <t>FY2027 enacted</t>
        </is>
      </c>
      <c r="D11" s="10" t="inlineStr">
        <is>
          <t>State general revenue</t>
        </is>
      </c>
      <c r="E11" s="10" t="inlineStr">
        <is>
          <t>Included in conservative direct DV baseline</t>
        </is>
      </c>
      <c r="F11" s="10" t="inlineStr">
        <is>
          <t>https://webserver.rilegislature.gov/BillText26/HouseText26/Article-001-SUB-A.htm</t>
        </is>
      </c>
    </row>
    <row r="12">
      <c r="A12" s="10" t="inlineStr">
        <is>
          <t>Domestic abuse court advocacy</t>
        </is>
      </c>
      <c r="B12" s="325" t="n">
        <v>500000</v>
      </c>
      <c r="C12" s="10" t="inlineStr">
        <is>
          <t>FY2027 enacted</t>
        </is>
      </c>
      <c r="D12" s="10" t="inlineStr">
        <is>
          <t>State general revenue</t>
        </is>
      </c>
      <c r="E12" s="10" t="inlineStr">
        <is>
          <t>Included in conservative direct DV baseline</t>
        </is>
      </c>
      <c r="F12" s="10" t="inlineStr">
        <is>
          <t>https://webserver.rilegislature.gov/BillText26/HouseText26/Article-001-SUB-A.htm</t>
        </is>
      </c>
    </row>
    <row r="13">
      <c r="A13" s="10" t="inlineStr">
        <is>
          <t>Family Violence Prevention &amp; Services grant</t>
        </is>
      </c>
      <c r="B13" s="325" t="n">
        <v>957934</v>
      </c>
      <c r="C13" s="10" t="inlineStr">
        <is>
          <t>FY2026 award</t>
        </is>
      </c>
      <c r="D13" s="10" t="inlineStr">
        <is>
          <t>Federal</t>
        </is>
      </c>
      <c r="E13" s="10" t="inlineStr">
        <is>
          <t>Included in conservative direct DV baseline</t>
        </is>
      </c>
      <c r="F13" s="10" t="inlineStr">
        <is>
          <t>https://taggs.hhs.gov/Detail/AwardDetail?arg_AwardNum=2603RIFVPS&amp;arg_ProgOfficeCode=168</t>
        </is>
      </c>
    </row>
    <row r="14">
      <c r="A14" s="10" t="inlineStr">
        <is>
          <t>Support for Survivors of Domestic Violence</t>
        </is>
      </c>
      <c r="B14" s="325" t="n">
        <v>64786</v>
      </c>
      <c r="C14" s="10" t="inlineStr">
        <is>
          <t>FY2027 enacted</t>
        </is>
      </c>
      <c r="D14" s="10" t="inlineStr">
        <is>
          <t>Federal SFRF</t>
        </is>
      </c>
      <c r="E14" s="10" t="inlineStr">
        <is>
          <t>Included in conservative direct DV baseline</t>
        </is>
      </c>
      <c r="F14" s="10" t="inlineStr">
        <is>
          <t>https://webserver.rilegislature.gov/BillText26/HouseText26/Article-001-SUB-A.htm</t>
        </is>
      </c>
    </row>
    <row r="15">
      <c r="A15" s="10" t="inlineStr">
        <is>
          <t>DHS child-care payroll</t>
        </is>
      </c>
      <c r="B15" s="325" t="n">
        <v>55498263.58</v>
      </c>
      <c r="C15" s="10" t="inlineStr">
        <is>
          <t>FY2025 actual</t>
        </is>
      </c>
      <c r="D15" s="10" t="inlineStr">
        <is>
          <t>Mixed program funding</t>
        </is>
      </c>
      <c r="E15" s="10" t="inlineStr">
        <is>
          <t>Reference only; do not add to TANF baseline without de-duplication</t>
        </is>
      </c>
      <c r="F15" s="10" t="inlineStr">
        <is>
          <t>https://www.ri.gov/opengovernment/payees?agency=69&amp;fiscal_year=2025</t>
        </is>
      </c>
    </row>
    <row r="16">
      <c r="A16" s="10" t="inlineStr">
        <is>
          <t>SNAP total benefits</t>
        </is>
      </c>
      <c r="B16" s="334" t="n">
        <v>348000000</v>
      </c>
      <c r="C16" s="10" t="inlineStr">
        <is>
          <t>FY2025 annualized ($29M/month)</t>
        </is>
      </c>
      <c r="D16" s="10" t="inlineStr">
        <is>
          <t>Federal</t>
        </is>
      </c>
      <c r="E16" s="10" t="inlineStr">
        <is>
          <t>Reference total SNAP benefit baseline</t>
        </is>
      </c>
      <c r="F16" s="10" t="inlineStr">
        <is>
          <t>https://governor.ri.gov/press-releases/governor-mckee-president-trump-congressional-republicans-putting-snap-food</t>
        </is>
      </c>
    </row>
    <row r="17">
      <c r="A17" s="10" t="inlineStr">
        <is>
          <t>SNAP average monthly participants</t>
        </is>
      </c>
      <c r="B17" s="334" t="n">
        <v>143700</v>
      </c>
      <c r="C17" s="10" t="inlineStr">
        <is>
          <t>FY2025</t>
        </is>
      </c>
      <c r="D17" s="10" t="inlineStr">
        <is>
          <t>People</t>
        </is>
      </c>
      <c r="E17" s="10" t="inlineStr">
        <is>
          <t>Reference participation baseline</t>
        </is>
      </c>
      <c r="F17" s="10" t="inlineStr">
        <is>
          <t>https://usafacts.org/answers/how-many-people-receive-snap-benefits-in-the-us-every-month/state/rhode-island/</t>
        </is>
      </c>
    </row>
    <row r="18">
      <c r="A18" s="10" t="inlineStr">
        <is>
          <t>SNAP households / children</t>
        </is>
      </c>
      <c r="B18" s="334" t="n">
        <v>84000</v>
      </c>
      <c r="C18" s="10" t="inlineStr">
        <is>
          <t>FFY2025 average households/month; 40,474 children under 18</t>
        </is>
      </c>
      <c r="D18" s="10" t="inlineStr">
        <is>
          <t>Households</t>
        </is>
      </c>
      <c r="E18" s="10" t="inlineStr">
        <is>
          <t>Supports child-household modeling assumption</t>
        </is>
      </c>
      <c r="F18" s="10" t="inlineStr">
        <is>
          <t>https://rhodeisland2030.ri.gov/ri-2030-priorities/creating-healthier-rhode-island/supporting-physical-health</t>
        </is>
      </c>
    </row>
    <row r="19">
      <c r="A19" s="10" t="inlineStr">
        <is>
          <t>SNAP benefits attributed to households with children</t>
        </is>
      </c>
      <c r="B19" s="334" t="n">
        <v>191400000</v>
      </c>
      <c r="C19" s="10" t="inlineStr">
        <is>
          <t>Model assumption: 55% of $348M</t>
        </is>
      </c>
      <c r="D19" s="10" t="inlineStr">
        <is>
          <t>Federal; assumed child-household share</t>
        </is>
      </c>
      <c r="E19" s="10" t="inlineStr">
        <is>
          <t>Base-case addressable SNAP amount; sensitivity range 45%-65% = $156.6M-$226.2M</t>
        </is>
      </c>
      <c r="F19" s="10" t="inlineStr">
        <is>
          <t>Model assumption based on RI participation mix; see rows 16-18</t>
        </is>
      </c>
    </row>
    <row r="20">
      <c r="A20" s="10" t="inlineStr">
        <is>
          <t>CCAP modeled total baseline</t>
        </is>
      </c>
      <c r="B20" s="325" t="n">
        <v>75804872</v>
      </c>
      <c r="C20" s="10" t="inlineStr">
        <is>
          <t>FY2026 enacted CEC assumptions</t>
        </is>
      </c>
      <c r="D20" s="10" t="inlineStr">
        <is>
          <t>Mixed; state GR $9.892M + federal funds</t>
        </is>
      </c>
      <c r="E20" s="10" t="inlineStr">
        <is>
          <t>Expanded scenario model baseline</t>
        </is>
      </c>
      <c r="F20" s="10" t="inlineStr">
        <is>
          <t>https://www.rilegislature.gov/sfiscal/Budget%20Analyses/FY2026%20SFO%20Budget%20as%20Enacted.pdf</t>
        </is>
      </c>
    </row>
    <row r="21">
      <c r="A21" s="10" t="inlineStr">
        <is>
          <t>Housing Choice Voucher statewide funding</t>
        </is>
      </c>
      <c r="B21" s="325" t="n">
        <v>94800000</v>
      </c>
      <c r="C21" s="10" t="inlineStr">
        <is>
          <t>2023 RIPEC housing policy report</t>
        </is>
      </c>
      <c r="D21" s="10" t="inlineStr">
        <is>
          <t>Federal</t>
        </is>
      </c>
      <c r="E21" s="10" t="inlineStr">
        <is>
          <t>Model applies 55% family-household addressable share</t>
        </is>
      </c>
      <c r="F21" s="10" t="inlineStr">
        <is>
          <t>https://www.rilegislature.gov/commissions/LMIHA/commdocs/01.16.2025--RIPEC_Housing_Policy.%20Report.Oct.2024.pdf</t>
        </is>
      </c>
    </row>
    <row r="22">
      <c r="A22" s="10" t="inlineStr">
        <is>
          <t>Consolidated homelessness response</t>
        </is>
      </c>
      <c r="B22" s="325" t="n">
        <v>19000000</v>
      </c>
      <c r="C22" s="10" t="inlineStr">
        <is>
          <t>FY2026 anticipated</t>
        </is>
      </c>
      <c r="D22" s="10" t="inlineStr">
        <is>
          <t>Mixed federal/state/dedicated</t>
        </is>
      </c>
      <c r="E22" s="10" t="inlineStr">
        <is>
          <t>Model applies 33% family-addressable share</t>
        </is>
      </c>
      <c r="F22" s="10" t="inlineStr">
        <is>
          <t>https://housing.ri.gov/press-releases/rhode-island-department-housing-releases-fy26-consolidated-homelessness-fund-request</t>
        </is>
      </c>
    </row>
    <row r="23">
      <c r="A23" s="10" t="inlineStr">
        <is>
          <t>Medicaid — Children &amp; Families</t>
        </is>
      </c>
      <c r="B23" s="325" t="n">
        <v>965100000</v>
      </c>
      <c r="C23" s="10" t="inlineStr">
        <is>
          <t>SFY2024</t>
        </is>
      </c>
      <c r="D23" s="10" t="inlineStr">
        <is>
          <t>Total public; model uses 38% state-share proxy</t>
        </is>
      </c>
      <c r="E23" s="10" t="inlineStr">
        <is>
          <t>Expanded scenario model baseline</t>
        </is>
      </c>
      <c r="F23" s="10" t="inlineStr">
        <is>
          <t>https://eohhs.ri.gov/sites/g/files/xkgbur226/files/2025-09/FY%202024%20-%20RI%20Medicaid%20Expenditure%20Report%20Final.pdf</t>
        </is>
      </c>
    </row>
    <row r="24">
      <c r="A24" s="10" t="inlineStr">
        <is>
          <t>DCYF Child Welfare</t>
        </is>
      </c>
      <c r="B24" s="325" t="n">
        <v>307951651</v>
      </c>
      <c r="C24" s="10" t="inlineStr">
        <is>
          <t>FY2027 enacted</t>
        </is>
      </c>
      <c r="D24" s="10" t="inlineStr">
        <is>
          <t>$217.665M GR; $90.225M federal; ~$0.061M restricted</t>
        </is>
      </c>
      <c r="E24" s="10" t="inlineStr">
        <is>
          <t>Expanded scenario model baseline</t>
        </is>
      </c>
      <c r="F24" s="10" t="inlineStr">
        <is>
          <t>https://webserver.rilegislature.gov/BillText26/HouseText26/Article-001-SUB-A.htm</t>
        </is>
      </c>
    </row>
    <row r="25">
      <c r="A25" s="10" t="inlineStr">
        <is>
          <t>RI Community Food Bank state support</t>
        </is>
      </c>
      <c r="B25" s="325" t="n">
        <v>2950000</v>
      </c>
      <c r="C25" s="10" t="inlineStr">
        <is>
          <t>FY2027</t>
        </is>
      </c>
      <c r="D25" s="10" t="inlineStr">
        <is>
          <t>State</t>
        </is>
      </c>
      <c r="E25" s="10" t="inlineStr">
        <is>
          <t>Emergency-food support baseline</t>
        </is>
      </c>
      <c r="F25" s="10" t="inlineStr">
        <is>
          <t>https://www.rilegislature.gov/pressrelease/_layouts/RIL.PressRelease.ListStructure/Forms/DisplayForm.aspx?ID=376732&amp;List=c8baae31-3c10-431c-8dcd-9dbbe21ce3e9</t>
        </is>
      </c>
    </row>
    <row r="26">
      <c r="A26" s="10" t="inlineStr">
        <is>
          <t>RI Medicaid full-benefit state share</t>
        </is>
      </c>
      <c r="B26" s="327" t="n">
        <v>0.38</v>
      </c>
      <c r="C26" s="10" t="inlineStr">
        <is>
          <t>SFY2024</t>
        </is>
      </c>
      <c r="D26" s="10" t="inlineStr">
        <is>
          <t>38% state / 62% federal for full benefits</t>
        </is>
      </c>
      <c r="E26" s="10" t="inlineStr">
        <is>
          <t>Used as proxy for Children &amp; Families state share</t>
        </is>
      </c>
      <c r="F26" s="10" t="inlineStr">
        <is>
          <t>https://eohhs.ri.gov/sites/g/files/xkgbur226/files/2025-09/FY%202024%20-%20RI%20Medicaid%20Expenditure%20Report%20Final.pdf</t>
        </is>
      </c>
    </row>
    <row r="27">
      <c r="A27" s="10" t="inlineStr">
        <is>
          <t>School construction projects approved in 2024</t>
        </is>
      </c>
      <c r="B27" s="325" t="n">
        <v>1307750893</v>
      </c>
      <c r="C27" s="10" t="inlineStr">
        <is>
          <t>2024 approval cohort</t>
        </is>
      </c>
      <c r="D27" s="10" t="inlineStr">
        <is>
          <t>State share $687M; remainder primarily local</t>
        </is>
      </c>
      <c r="E27" s="10" t="inlineStr">
        <is>
          <t>Annualized over 25 years for feasibility model</t>
        </is>
      </c>
      <c r="F27" s="10" t="inlineStr">
        <is>
          <t>https://ride.ri.gov/press-releases/rhode-island-council-elementary-and-secondary-education-approves-13-billion-school-construction-projects</t>
        </is>
      </c>
    </row>
    <row r="28">
      <c r="A28" s="10" t="inlineStr">
        <is>
          <t>School construction state share</t>
        </is>
      </c>
      <c r="B28" s="325" t="n">
        <v>687000000</v>
      </c>
      <c r="C28" s="10" t="inlineStr">
        <is>
          <t>2024 approval cohort</t>
        </is>
      </c>
      <c r="D28" s="10" t="inlineStr">
        <is>
          <t>Rhode Island state share</t>
        </is>
      </c>
      <c r="E28" s="10" t="inlineStr">
        <is>
          <t>Used to calculate direct RI share of annualized school-capital baseline</t>
        </is>
      </c>
      <c r="F28" s="10" t="inlineStr">
        <is>
          <t>https://ride.ri.gov/press-releases/rhode-island-council-elementary-and-secondary-education-approves-13-billion-school-construction-projects</t>
        </is>
      </c>
    </row>
    <row r="29">
      <c r="A29" s="10" t="inlineStr">
        <is>
          <t>LIHEAP</t>
        </is>
      </c>
      <c r="B29" s="325" t="n">
        <v>28600000</v>
      </c>
      <c r="C29" s="10" t="inlineStr">
        <is>
          <t>FY2026 enacted</t>
        </is>
      </c>
      <c r="D29" s="10" t="inlineStr">
        <is>
          <t>Primarily federal / ratepayer-supported</t>
        </is>
      </c>
      <c r="E29" s="10" t="inlineStr">
        <is>
          <t>Model assumes 50% family-addressable share</t>
        </is>
      </c>
      <c r="F29" s="10" t="inlineStr">
        <is>
          <t>https://rilegislature.gov/sfiscal/Budget%20Analyses/FY2026%20SFO%20Budget%20as%20Enacted.pdf</t>
        </is>
      </c>
    </row>
    <row r="30">
      <c r="A30" s="10" t="inlineStr">
        <is>
          <t>SNAP administration statutory state share</t>
        </is>
      </c>
      <c r="B30" s="325" t="n"/>
      <c r="C30" s="10" t="inlineStr">
        <is>
          <t>Current RI statute; federal share varies by federal law</t>
        </is>
      </c>
      <c r="D30" s="10" t="inlineStr">
        <is>
          <t>State pays its required administrative share</t>
        </is>
      </c>
      <c r="E30" s="10" t="inlineStr">
        <is>
          <t>Supports separate program-administration savings scenario; no fixed admin baseline assumed</t>
        </is>
      </c>
      <c r="F30" s="10" t="inlineStr">
        <is>
          <t>https://webserver.rilegislature.gov/Statutes/TITLE40/40-6/40-6-8.htm</t>
        </is>
      </c>
    </row>
    <row r="31">
      <c r="A31" s="10" t="inlineStr">
        <is>
          <t>Rhode Island small-business employment</t>
        </is>
      </c>
      <c r="B31" s="325" t="n">
        <v>224480</v>
      </c>
      <c r="C31" s="10" t="inlineStr">
        <is>
          <t>2025 SBA profile</t>
        </is>
      </c>
      <c r="D31" s="10" t="inlineStr">
        <is>
          <t>Employees at Rhode Island small businesses</t>
        </is>
      </c>
      <c r="E31" s="10" t="inlineStr">
        <is>
          <t>Context for employee-job revenue scenario; not directly used in formula</t>
        </is>
      </c>
      <c r="F31" s="10" t="inlineStr">
        <is>
          <t>https://advocacy.sba.gov/wp-content/uploads/2025/06/Rhode_Island_2025-State-Profile.pdf</t>
        </is>
      </c>
    </row>
    <row r="32">
      <c r="A32" s="10" t="inlineStr">
        <is>
          <t>Small-business share of RI employment</t>
        </is>
      </c>
      <c r="B32" s="327" t="n">
        <v>0.511</v>
      </c>
      <c r="C32" s="10" t="inlineStr">
        <is>
          <t>2025 SBA profile</t>
        </is>
      </c>
      <c r="D32" s="10" t="inlineStr">
        <is>
          <t>Share of RI employees working at small businesses</t>
        </is>
      </c>
      <c r="E32" s="10" t="inlineStr">
        <is>
          <t>Context only</t>
        </is>
      </c>
      <c r="F32" s="10" t="inlineStr">
        <is>
          <t>https://advocacy.sba.gov/wp-content/uploads/2025/06/Rhode_Island_2025-State-Profile.pdf</t>
        </is>
      </c>
    </row>
    <row r="33">
      <c r="A33" s="10" t="inlineStr">
        <is>
          <t>Federal reinvestment assumption</t>
        </is>
      </c>
      <c r="B33" s="336" t="n">
        <v>0.5</v>
      </c>
      <c r="C33" s="10" t="inlineStr">
        <is>
          <t>Feasibility assumption</t>
        </is>
      </c>
      <c r="D33" s="10" t="inlineStr">
        <is>
          <t>Federal transfer to Rhode Island</t>
        </is>
      </c>
      <c r="E33" s="10" t="inlineStr">
        <is>
          <t>Federal government contributes 50% of modeled federal savings back toward childhood-capital account costs.</t>
        </is>
      </c>
      <c r="F33" s="10" t="inlineStr">
        <is>
          <t>Model assumption requested by user</t>
        </is>
      </c>
    </row>
    <row r="34">
      <c r="A34" s="10" t="inlineStr">
        <is>
          <t>RI Works/TANF federal share</t>
        </is>
      </c>
      <c r="B34" s="327" t="n">
        <v>0.9033908819648198</v>
      </c>
      <c r="C34" s="10" t="inlineStr">
        <is>
          <t>FY2025 revised appropriation mix</t>
        </is>
      </c>
      <c r="D34" s="10" t="inlineStr">
        <is>
          <t>Federal</t>
        </is>
      </c>
      <c r="E34" s="10" t="inlineStr">
        <is>
          <t>Used to isolate federal savings within RI Works/TANF.</t>
        </is>
      </c>
      <c r="F34" s="10" t="inlineStr">
        <is>
          <t>https://webserver.rilegislature.gov/BillText25/HouseText25/Article-013-SUB-A-as-amended.htm</t>
        </is>
      </c>
    </row>
    <row r="35">
      <c r="A35" s="10" t="inlineStr">
        <is>
          <t>DCYF Child Welfare federal share</t>
        </is>
      </c>
      <c r="B35" s="327" t="n">
        <v>0.2929857226191653</v>
      </c>
      <c r="C35" s="10" t="inlineStr">
        <is>
          <t>FY2027 enacted</t>
        </is>
      </c>
      <c r="D35" s="10" t="inlineStr">
        <is>
          <t>Federal</t>
        </is>
      </c>
      <c r="E35" s="10" t="inlineStr">
        <is>
          <t>Used to isolate federal savings within Child Welfare.</t>
        </is>
      </c>
      <c r="F35" s="10" t="inlineStr">
        <is>
          <t>https://webserver.rilegislature.gov/BillText26/HouseText26/H7127A.htm</t>
        </is>
      </c>
    </row>
    <row r="36">
      <c r="A36" s="10" t="inlineStr">
        <is>
          <t>LIHEAP federal characterization</t>
        </is>
      </c>
      <c r="B36" s="327" t="n">
        <v>1</v>
      </c>
      <c r="C36" s="10" t="inlineStr">
        <is>
          <t>FY2026 model treatment</t>
        </is>
      </c>
      <c r="D36" s="10" t="inlineStr">
        <is>
          <t>Federal</t>
        </is>
      </c>
      <c r="E36" s="10" t="inlineStr">
        <is>
          <t>For feasibility modeling, LIHEAP savings are treated as federal savings; state/ratepayer nuances can be refined later.</t>
        </is>
      </c>
      <c r="F36" s="10" t="inlineStr">
        <is>
          <t>https://rilegislature.gov/sfiscal/Budget%20Analyses/FY2026%20SFO%20Budget%20as%20Enacted.pdf</t>
        </is>
      </c>
    </row>
    <row r="37">
      <c r="A37" s="10" t="inlineStr">
        <is>
          <t>Transformational scenario</t>
        </is>
      </c>
      <c r="B37" s="10" t="n"/>
      <c r="C37" s="10" t="inlineStr">
        <is>
          <t>Feasibility assumption</t>
        </is>
      </c>
      <c r="D37" s="10" t="inlineStr">
        <is>
          <t>Model assumption</t>
        </is>
      </c>
      <c r="E37" s="10" t="inlineStr">
        <is>
          <t>Fourth scenario; deliberately tests stronger behavioral/economic effects rather than replacing conservative cases.</t>
        </is>
      </c>
      <c r="F37" s="10" t="inlineStr">
        <is>
          <t>Model assumption</t>
        </is>
      </c>
    </row>
    <row r="38">
      <c r="A38" s="10" t="inlineStr">
        <is>
          <t>Transformational education operating reduction</t>
        </is>
      </c>
      <c r="B38" s="327" t="n">
        <v>0.12</v>
      </c>
      <c r="C38" s="10" t="inlineStr">
        <is>
          <t>Scenario</t>
        </is>
      </c>
      <c r="D38" s="10" t="inlineStr">
        <is>
          <t>State + local</t>
        </is>
      </c>
      <c r="E38" s="10" t="inlineStr">
        <is>
          <t>Effective savings rate on current average public-school operating expenditure.</t>
        </is>
      </c>
      <c r="F38" s="10" t="inlineStr">
        <is>
          <t>Model assumption</t>
        </is>
      </c>
    </row>
    <row r="39">
      <c r="A39" s="10" t="inlineStr">
        <is>
          <t>Transformational school-capital reduction</t>
        </is>
      </c>
      <c r="B39" s="327" t="n">
        <v>0.15</v>
      </c>
      <c r="C39" s="10" t="inlineStr">
        <is>
          <t>Scenario</t>
        </is>
      </c>
      <c r="D39" s="10" t="inlineStr">
        <is>
          <t>State + local</t>
        </is>
      </c>
      <c r="E39" s="10" t="inlineStr">
        <is>
          <t>Reduction in annualized future/right-sized school capital need.</t>
        </is>
      </c>
      <c r="F39" s="10" t="inlineStr">
        <is>
          <t>Model assumption</t>
        </is>
      </c>
    </row>
    <row r="40">
      <c r="A40" s="10" t="inlineStr">
        <is>
          <t>Transformational employee jobs per surviving business</t>
        </is>
      </c>
      <c r="B40" s="10" t="n">
        <v>2</v>
      </c>
      <c r="C40" s="10" t="inlineStr">
        <is>
          <t>Scenario</t>
        </is>
      </c>
      <c r="D40" s="10" t="inlineStr">
        <is>
          <t>Economic-output assumption</t>
        </is>
      </c>
      <c r="E40" s="10" t="inlineStr">
        <is>
          <t>Direct added jobs only; excludes multiplier effects.</t>
        </is>
      </c>
      <c r="F40" s="10" t="inlineStr">
        <is>
          <t>Model assumption</t>
        </is>
      </c>
    </row>
    <row r="41">
      <c r="A41" s="10" t="inlineStr">
        <is>
          <t>Federal child-account pilot seed</t>
        </is>
      </c>
      <c r="B41" s="325" t="n">
        <v>1000</v>
      </c>
      <c r="C41" s="10" t="inlineStr">
        <is>
          <t>Current federal pilot</t>
        </is>
      </c>
      <c r="D41" s="10" t="inlineStr">
        <is>
          <t>Federal</t>
        </is>
      </c>
      <c r="E41" s="10" t="inlineStr">
        <is>
          <t>One-time contribution for eligible U.S.-citizen children born 2025–2028 who elect the contribution.</t>
        </is>
      </c>
      <c r="F41" s="10" t="inlineStr">
        <is>
          <t>https://www.irs.gov/trumpaccounts</t>
        </is>
      </c>
    </row>
    <row r="42">
      <c r="A42" s="10" t="inlineStr">
        <is>
          <t>Employer Trump Account contribution ceiling</t>
        </is>
      </c>
      <c r="B42" s="325" t="n">
        <v>2500</v>
      </c>
      <c r="C42" s="10" t="inlineStr">
        <is>
          <t>2026 law/guidance</t>
        </is>
      </c>
      <c r="D42" s="10" t="inlineStr">
        <is>
          <t>Private employer; tax-favored</t>
        </is>
      </c>
      <c r="E42" s="10" t="inlineStr">
        <is>
          <t>Current maximum section 128 employer contribution per employee/dependent, subject to later inflation adjustment.</t>
        </is>
      </c>
      <c r="F42" s="10" t="inlineStr">
        <is>
          <t>https://www.irs.gov/irb/2026-38_irb</t>
        </is>
      </c>
    </row>
    <row r="43">
      <c r="A43" s="10" t="inlineStr">
        <is>
          <t>Qualified general contributions</t>
        </is>
      </c>
      <c r="B43" s="325" t="n"/>
      <c r="C43" s="10" t="inlineStr">
        <is>
          <t>Current federal Trump Account rules</t>
        </is>
      </c>
      <c r="D43" s="10" t="inlineStr">
        <is>
          <t>Government / 501(c)(3)</t>
        </is>
      </c>
      <c r="E43" s="10" t="inlineStr">
        <is>
          <t>States and qualifying charities may contribute for qualified classes; used as legal context for pooled public/philanthropic participation.</t>
        </is>
      </c>
      <c r="F43" s="10" t="inlineStr">
        <is>
          <t>https://www.irs.gov/instructions/i4547</t>
        </is>
      </c>
    </row>
    <row r="44">
      <c r="A44" s="10" t="inlineStr">
        <is>
          <t>CRA youth savings consideration</t>
        </is>
      </c>
      <c r="B44" s="325" t="n"/>
      <c r="C44" s="10" t="inlineStr">
        <is>
          <t>Federal Reserve guidance</t>
        </is>
      </c>
      <c r="D44" s="10" t="inlineStr">
        <is>
          <t>Private banking sector</t>
        </is>
      </c>
      <c r="E44" s="10" t="inlineStr">
        <is>
          <t>Banks may receive CRA consideration for qualifying youth savings programs targeted to low/moderate-income students.</t>
        </is>
      </c>
      <c r="F44" s="10" t="inlineStr">
        <is>
          <t>https://www.federalreserve.gov/supervisionreg/srletters/sr1505.pdf</t>
        </is>
      </c>
    </row>
    <row r="45">
      <c r="A45" s="10" t="inlineStr">
        <is>
          <t>FY2027 Rhode Island Lottery transfer</t>
        </is>
      </c>
      <c r="B45" s="325" t="n">
        <v>453100000</v>
      </c>
      <c r="C45" s="10" t="inlineStr">
        <is>
          <t>November 2025 Revenue Estimating Conference</t>
        </is>
      </c>
      <c r="D45" s="10" t="inlineStr">
        <is>
          <t>Non-tax General Fund revenue</t>
        </is>
      </c>
      <c r="E45" s="10" t="inlineStr">
        <is>
          <t>Model tests dedicating 0% / 2% / 5% / 10%. Dedication does not create new revenue and displaces other General Fund uses.</t>
        </is>
      </c>
      <c r="F45" s="10" t="inlineStr">
        <is>
          <t>https://omb.ri.gov/sites/g/files/xkgbur751/files/2025-11/November%202025%20Revenue%20Estimating%20Conference.pdf</t>
        </is>
      </c>
    </row>
    <row r="46">
      <c r="A46" s="10" t="inlineStr">
        <is>
          <t>TANF/IDA statutory authority</t>
        </is>
      </c>
      <c r="B46" s="325" t="n"/>
      <c r="C46" s="10" t="inlineStr">
        <is>
          <t>42 U.S.C. § 604</t>
        </is>
      </c>
      <c r="D46" s="10" t="inlineStr">
        <is>
          <t>Federal grant authority</t>
        </is>
      </c>
      <c r="E46" s="10" t="inlineStr">
        <is>
          <t>Federal law permits qualifying TANF-funded Individual Development Accounts for specified asset-building uses; model tests a share of federal TANF dollars as a financing option.</t>
        </is>
      </c>
      <c r="F46" s="10" t="inlineStr">
        <is>
          <t>https://www.law.cornell.edu/uscode/text/42/604</t>
        </is>
      </c>
    </row>
    <row r="47">
      <c r="A47" s="10" t="inlineStr">
        <is>
          <t>SUN Bucks federal benefits</t>
        </is>
      </c>
      <c r="B47" s="10" t="n">
        <v>12800000</v>
      </c>
      <c r="C47" s="10" t="inlineStr">
        <is>
          <t>2025</t>
        </is>
      </c>
      <c r="D47" s="10" t="inlineStr">
        <is>
          <t>Federal</t>
        </is>
      </c>
      <c r="E47" s="10" t="inlineStr">
        <is>
          <t>Known-floor child-nutrition baseline; 106,748 eligible children at $120 each.</t>
        </is>
      </c>
      <c r="F47" s="10" t="inlineStr">
        <is>
          <t>https://dhs.ri.gov/press-releases/dhs-issue-sun-bucks-benefits-beginning-june-9</t>
        </is>
      </c>
    </row>
    <row r="48">
      <c r="A48" s="10" t="inlineStr">
        <is>
          <t>RI annual state lunch match</t>
        </is>
      </c>
      <c r="B48" s="10" t="n">
        <v>621011</v>
      </c>
      <c r="C48" s="10" t="inlineStr">
        <is>
          <t>Current RIDE annual amount</t>
        </is>
      </c>
      <c r="D48" s="10" t="inlineStr">
        <is>
          <t>State</t>
        </is>
      </c>
      <c r="E48" s="10" t="inlineStr">
        <is>
          <t>Known-floor child-nutrition baseline.</t>
        </is>
      </c>
      <c r="F48" s="10" t="inlineStr">
        <is>
          <t>https://ride.ri.gov/child-nutrition/program-data-and-finances</t>
        </is>
      </c>
    </row>
    <row r="49">
      <c r="A49" s="10" t="inlineStr">
        <is>
          <t>RI FY2026 breakfast subsidy</t>
        </is>
      </c>
      <c r="B49" s="10" t="n">
        <v>270000</v>
      </c>
      <c r="C49" s="10" t="inlineStr">
        <is>
          <t>Paid January 2026</t>
        </is>
      </c>
      <c r="D49" s="10" t="inlineStr">
        <is>
          <t>State</t>
        </is>
      </c>
      <c r="E49" s="10" t="inlineStr">
        <is>
          <t>Known-floor child-nutrition baseline.</t>
        </is>
      </c>
      <c r="F49" s="10" t="inlineStr">
        <is>
          <t>https://ride.ri.gov/sites/g/files/xkgbur806/files/2026-01/State%20Breakfast%20Subsidy%20FY26%20Website%20Posting.pdf</t>
        </is>
      </c>
    </row>
    <row r="50">
      <c r="A50" s="10" t="inlineStr">
        <is>
          <t>SFY2024 Medicaid LTSS spending</t>
        </is>
      </c>
      <c r="B50" s="10" t="n">
        <v>1205900000</v>
      </c>
      <c r="C50" s="10" t="inlineStr">
        <is>
          <t>SFY2024</t>
        </is>
      </c>
      <c r="D50" s="10" t="inlineStr">
        <is>
          <t>State + federal</t>
        </is>
      </c>
      <c r="E50" s="10" t="inlineStr">
        <is>
          <t>Legacy retirement-era baseline; community $726.7M + institutional $479.2M.</t>
        </is>
      </c>
      <c r="F50" s="10" t="inlineStr">
        <is>
          <t>https://eohhs.ri.gov/sites/g/files/xkgbur226/files/2025-09/FY%202024%20-%20RI%20Medicaid%20Expenditure%20Report%20Final.pdf</t>
        </is>
      </c>
    </row>
    <row r="51">
      <c r="A51" s="10" t="inlineStr">
        <is>
          <t>Full Asset Sufficiency scenario</t>
        </is>
      </c>
      <c r="B51" s="10" t="n"/>
      <c r="C51" s="10" t="inlineStr">
        <is>
          <t>Feasibility stress test</t>
        </is>
      </c>
      <c r="D51" s="10" t="inlineStr">
        <is>
          <t>Model assumption</t>
        </is>
      </c>
      <c r="E51" s="10" t="inlineStr">
        <is>
          <t>Upper-bound scenario; deliberately stronger than Transformational and not a forecast.</t>
        </is>
      </c>
      <c r="F51" s="10" t="inlineStr">
        <is>
          <t>Model assumption</t>
        </is>
      </c>
    </row>
    <row r="52">
      <c r="A52" s="10" t="inlineStr">
        <is>
          <t>Supplemental business/sales tax multiplier</t>
        </is>
      </c>
      <c r="B52" s="10" t="n"/>
      <c r="C52" s="10" t="inlineStr">
        <is>
          <t>Scenario assumption</t>
        </is>
      </c>
      <c r="D52" s="10" t="inlineStr">
        <is>
          <t>State revenue</t>
        </is>
      </c>
      <c r="E52" s="10" t="inlineStr">
        <is>
          <t>Adds tax revenue beyond owner/employee RI personal-income-tax receipts without using a broad economic multiplier.</t>
        </is>
      </c>
      <c r="F52" s="10" t="inlineStr">
        <is>
          <t>Model assumption</t>
        </is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R52"/>
  <sheetViews>
    <sheetView workbookViewId="0">
      <selection activeCell="A1" sqref="A1"/>
    </sheetView>
  </sheetViews>
  <sheetFormatPr baseColWidth="8" defaultRowHeight="15"/>
  <cols>
    <col width="36" customWidth="1" style="66" min="1" max="1"/>
    <col width="20" customWidth="1" style="66" min="2" max="2"/>
    <col width="13" customWidth="1" style="66" min="3" max="3"/>
    <col width="13" customWidth="1" style="66" min="4" max="4"/>
    <col width="13" customWidth="1" style="66" min="5" max="5"/>
    <col width="13" customWidth="1" style="66" min="6" max="6"/>
    <col width="13" customWidth="1" style="66" min="7" max="7"/>
    <col width="20" customWidth="1" style="66" min="8" max="8"/>
    <col width="18" customWidth="1" style="66" min="9" max="9"/>
    <col width="22" customWidth="1" style="66" min="10" max="10"/>
    <col width="16" customWidth="1" style="66" min="11" max="11"/>
    <col width="22" customWidth="1" style="66" min="12" max="12"/>
    <col width="22" customWidth="1" style="66" min="13" max="13"/>
    <col width="14" customWidth="1" style="66" min="14" max="14"/>
    <col width="14" customWidth="1" style="66" min="15" max="15"/>
    <col width="62" customWidth="1" style="66" min="16" max="16"/>
    <col width="48" customWidth="1" style="66" min="17" max="17"/>
    <col width="20" customWidth="1" style="66" min="18" max="18"/>
  </cols>
  <sheetData>
    <row r="1" ht="28" customHeight="1" s="66">
      <c r="A1" s="337" t="inlineStr">
        <is>
          <t>Expanded Savings &amp; Revenue Assumptions — Low / Base / High / Transformational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</row>
    <row r="3">
      <c r="A3" s="101" t="inlineStr">
        <is>
          <t>Selected scenario</t>
        </is>
      </c>
      <c r="B3" s="217" t="inlineStr">
        <is>
          <t>Full Asset Sufficiency</t>
        </is>
      </c>
    </row>
    <row r="4">
      <c r="A4" s="101" t="inlineStr">
        <is>
          <t>Federal reinvestment share of verified federal savings</t>
        </is>
      </c>
      <c r="B4" s="338" t="n">
        <v>0.5</v>
      </c>
    </row>
    <row r="5" ht="40" customHeight="1" s="66">
      <c r="A5" s="143" t="n"/>
      <c r="B5" s="143" t="n"/>
      <c r="C5" s="143" t="n"/>
      <c r="D5" s="143" t="n"/>
      <c r="E5" s="143" t="n"/>
      <c r="F5" s="143" t="n"/>
      <c r="G5" s="143" t="n"/>
      <c r="H5" s="143" t="n"/>
      <c r="I5" s="143" t="n"/>
      <c r="J5" s="143" t="n"/>
      <c r="K5" s="143" t="n"/>
      <c r="L5" s="143" t="n"/>
      <c r="M5" s="143" t="n"/>
      <c r="N5" s="196" t="n"/>
      <c r="O5" s="196" t="n"/>
      <c r="P5" s="196" t="n"/>
    </row>
    <row r="6" ht="44" customHeight="1" s="66">
      <c r="A6" s="240" t="inlineStr">
        <is>
          <t>Module</t>
        </is>
      </c>
      <c r="B6" s="339" t="inlineStr">
        <is>
          <t>Addressable baseline ($/yr)</t>
        </is>
      </c>
      <c r="C6" s="340" t="inlineStr">
        <is>
          <t>Low</t>
        </is>
      </c>
      <c r="D6" s="340" t="inlineStr">
        <is>
          <t>Base</t>
        </is>
      </c>
      <c r="E6" s="340" t="inlineStr">
        <is>
          <t>High</t>
        </is>
      </c>
      <c r="F6" s="340" t="inlineStr">
        <is>
          <t>Transformational</t>
        </is>
      </c>
      <c r="G6" s="339" t="inlineStr">
        <is>
          <t>Selected rate</t>
        </is>
      </c>
      <c r="H6" s="340" t="inlineStr">
        <is>
          <t>Full-maturity public savings</t>
        </is>
      </c>
      <c r="I6" s="339" t="inlineStr">
        <is>
          <t>Direct RI state-budget share</t>
        </is>
      </c>
      <c r="J6" s="341" t="inlineStr">
        <is>
          <t>Full-maturity direct RI savings</t>
        </is>
      </c>
      <c r="K6" s="341" t="inlineStr">
        <is>
          <t>Federal share</t>
        </is>
      </c>
      <c r="L6" s="240" t="inlineStr">
        <is>
          <t>Full-maturity federal savings</t>
        </is>
      </c>
      <c r="M6" s="240" t="inlineStr">
        <is>
          <t>Federal reinvestment</t>
        </is>
      </c>
      <c r="N6" s="340" t="inlineStr">
        <is>
          <t>Start program year</t>
        </is>
      </c>
      <c r="O6" s="339" t="inlineStr">
        <is>
          <t>Ramp years</t>
        </is>
      </c>
      <c r="P6" s="339" t="inlineStr">
        <is>
          <t>Notes</t>
        </is>
      </c>
      <c r="Q6" s="240" t="inlineStr">
        <is>
          <t>Source URL</t>
        </is>
      </c>
      <c r="R6" s="314" t="inlineStr">
        <is>
          <t>Full Asset Sufficiency</t>
        </is>
      </c>
    </row>
    <row r="7">
      <c r="A7" t="inlineStr">
        <is>
          <t>SNAP — households with children</t>
        </is>
      </c>
      <c r="B7" s="342" t="n">
        <v>191400000</v>
      </c>
      <c r="C7" s="343" t="n">
        <v>0.15</v>
      </c>
      <c r="D7" s="343" t="n">
        <v>0.3</v>
      </c>
      <c r="E7" s="343" t="n">
        <v>0.45</v>
      </c>
      <c r="F7" s="343" t="n">
        <v>0.7</v>
      </c>
      <c r="G7" s="344">
        <f>IF($B$3="Low",C7,IF($B$3="High",E7,IF($B$3="Transformational",F7,IF($B$3="Full Asset Sufficiency",R7,D7))))</f>
        <v/>
      </c>
      <c r="H7" s="345">
        <f>B7*G7</f>
        <v/>
      </c>
      <c r="I7" s="343" t="n">
        <v>0</v>
      </c>
      <c r="J7" s="345">
        <f>H7*I7</f>
        <v/>
      </c>
      <c r="K7" s="344" t="n">
        <v>1</v>
      </c>
      <c r="L7" s="330">
        <f>H7*K7</f>
        <v/>
      </c>
      <c r="M7" s="330">
        <f>L7*$B$4</f>
        <v/>
      </c>
      <c r="N7" s="346">
        <f>Assumptions!$B$21+1</f>
        <v/>
      </c>
      <c r="O7" s="347" t="n">
        <v>18</v>
      </c>
      <c r="P7" s="330" t="inlineStr">
        <is>
          <t>Addressable baseline assumes 55% of ~$348M annual RI SNAP benefits are attributable to households with children. Transformational case assumes widespread asset sufficiency materially reduces need.</t>
        </is>
      </c>
      <c r="Q7" s="10" t="inlineStr">
        <is>
          <t>https://governor.ri.gov/press-releases/governor-mckee-president-trump-congressional-republicans-putting-snap-food</t>
        </is>
      </c>
      <c r="R7" s="343" t="n">
        <v>0.85</v>
      </c>
    </row>
    <row r="8">
      <c r="A8" t="inlineStr">
        <is>
          <t>WIC</t>
        </is>
      </c>
      <c r="B8" s="342" t="n">
        <v>26550000</v>
      </c>
      <c r="C8" s="343" t="n">
        <v>0.1</v>
      </c>
      <c r="D8" s="343" t="n">
        <v>0.2</v>
      </c>
      <c r="E8" s="343" t="n">
        <v>0.3</v>
      </c>
      <c r="F8" s="343" t="n">
        <v>0.6</v>
      </c>
      <c r="G8" s="344">
        <f>IF($B$3="Low",C8,IF($B$3="High",E8,IF($B$3="Transformational",F8,IF($B$3="Full Asset Sufficiency",R8,D8))))</f>
        <v/>
      </c>
      <c r="H8" s="345">
        <f>B8*G8</f>
        <v/>
      </c>
      <c r="I8" s="343" t="n">
        <v>0</v>
      </c>
      <c r="J8" s="345">
        <f>H8*I8</f>
        <v/>
      </c>
      <c r="K8" s="344" t="n">
        <v>1</v>
      </c>
      <c r="L8" s="330">
        <f>H8*K8</f>
        <v/>
      </c>
      <c r="M8" s="330">
        <f>L8*$B$4</f>
        <v/>
      </c>
      <c r="N8" s="346">
        <f>Assumptions!$B$21+1</f>
        <v/>
      </c>
      <c r="O8" s="347" t="n">
        <v>5</v>
      </c>
      <c r="P8" s="330" t="inlineStr">
        <is>
          <t>Federal WIC expenditure baseline. Transformational case assumes substantial reduction in means-tested nutrition support among capitalized young families.</t>
        </is>
      </c>
      <c r="Q8" s="10" t="inlineStr">
        <is>
          <t>https://fac.procurementexpress.com/audits/408197</t>
        </is>
      </c>
      <c r="R8" s="343" t="n">
        <v>0.75</v>
      </c>
    </row>
    <row r="9">
      <c r="A9" t="inlineStr">
        <is>
          <t>RI Works / TANF</t>
        </is>
      </c>
      <c r="B9" s="342" t="n">
        <v>104760267</v>
      </c>
      <c r="C9" s="343" t="n">
        <v>0.25</v>
      </c>
      <c r="D9" s="343" t="n">
        <v>0.5</v>
      </c>
      <c r="E9" s="343" t="n">
        <v>0.7</v>
      </c>
      <c r="F9" s="343" t="n">
        <v>0.85</v>
      </c>
      <c r="G9" s="344">
        <f>IF($B$3="Low",C9,IF($B$3="High",E9,IF($B$3="Transformational",F9,IF($B$3="Full Asset Sufficiency",R9,D9))))</f>
        <v/>
      </c>
      <c r="H9" s="345">
        <f>B9*G9</f>
        <v/>
      </c>
      <c r="I9" s="343" t="n">
        <v>0.09660911803518027</v>
      </c>
      <c r="J9" s="345">
        <f>H9*I9</f>
        <v/>
      </c>
      <c r="K9" s="344" t="n">
        <v>0.9033908819648198</v>
      </c>
      <c r="L9" s="330">
        <f>H9*K9</f>
        <v/>
      </c>
      <c r="M9" s="330">
        <f>L9*$B$4</f>
        <v/>
      </c>
      <c r="N9" s="346">
        <f>Assumptions!$B$21+1</f>
        <v/>
      </c>
      <c r="O9" s="347" t="n">
        <v>18</v>
      </c>
      <c r="P9" s="330" t="inlineStr">
        <is>
          <t>FY2025 revised appropriation; direct RI share based on general revenue. Transformational case assumes most cash-assistance dependence is displaced by household capital.</t>
        </is>
      </c>
      <c r="Q9" s="10" t="inlineStr">
        <is>
          <t>https://webserver.rilegislature.gov/BillText25/HouseText25/Article-013-SUB-A-as-amended.htm</t>
        </is>
      </c>
      <c r="R9" s="343" t="n">
        <v>0.95</v>
      </c>
    </row>
    <row r="10">
      <c r="A10" t="inlineStr">
        <is>
          <t>CCAP childcare</t>
        </is>
      </c>
      <c r="B10" s="342" t="n">
        <v>75804872</v>
      </c>
      <c r="C10" s="343" t="n">
        <v>0.1</v>
      </c>
      <c r="D10" s="343" t="n">
        <v>0.25</v>
      </c>
      <c r="E10" s="343" t="n">
        <v>0.4</v>
      </c>
      <c r="F10" s="343" t="n">
        <v>0.6</v>
      </c>
      <c r="G10" s="344">
        <f>IF($B$3="Low",C10,IF($B$3="High",E10,IF($B$3="Transformational",F10,IF($B$3="Full Asset Sufficiency",R10,D10))))</f>
        <v/>
      </c>
      <c r="H10" s="345">
        <f>B10*G10</f>
        <v/>
      </c>
      <c r="I10" s="343" t="n">
        <v>0.130486837310404</v>
      </c>
      <c r="J10" s="345">
        <f>H10*I10</f>
        <v/>
      </c>
      <c r="K10" s="344" t="n">
        <v>0.869513162689596</v>
      </c>
      <c r="L10" s="330">
        <f>H10*K10</f>
        <v/>
      </c>
      <c r="M10" s="330">
        <f>L10*$B$4</f>
        <v/>
      </c>
      <c r="N10" s="346">
        <f>Assumptions!$B$21+1</f>
        <v/>
      </c>
      <c r="O10" s="347" t="n">
        <v>13</v>
      </c>
      <c r="P10" s="330" t="inlineStr">
        <is>
          <t>FY2026 enacted CEC assumption: 6,578 subsidies at $11,524 annual cost. Transformational case assumes many families can self-fund care or choose more parental care time.</t>
        </is>
      </c>
      <c r="Q10" s="10" t="inlineStr">
        <is>
          <t>https://www.rilegislature.gov/sfiscal/Budget%20Analyses/FY2026%20SFO%20Budget%20as%20Enacted.pdf</t>
        </is>
      </c>
      <c r="R10" s="343" t="n">
        <v>0.75</v>
      </c>
    </row>
    <row r="11">
      <c r="A11" t="inlineStr">
        <is>
          <t>Housing Choice Vouchers — family share</t>
        </is>
      </c>
      <c r="B11" s="342" t="n">
        <v>52140000.00000001</v>
      </c>
      <c r="C11" s="343" t="n">
        <v>0.1</v>
      </c>
      <c r="D11" s="343" t="n">
        <v>0.25</v>
      </c>
      <c r="E11" s="343" t="n">
        <v>0.4</v>
      </c>
      <c r="F11" s="343" t="n">
        <v>0.6</v>
      </c>
      <c r="G11" s="344">
        <f>IF($B$3="Low",C11,IF($B$3="High",E11,IF($B$3="Transformational",F11,IF($B$3="Full Asset Sufficiency",R11,D11))))</f>
        <v/>
      </c>
      <c r="H11" s="345">
        <f>B11*G11</f>
        <v/>
      </c>
      <c r="I11" s="343" t="n">
        <v>0</v>
      </c>
      <c r="J11" s="345">
        <f>H11*I11</f>
        <v/>
      </c>
      <c r="K11" s="344" t="n">
        <v>1</v>
      </c>
      <c r="L11" s="330">
        <f>H11*K11</f>
        <v/>
      </c>
      <c r="M11" s="330">
        <f>L11*$B$4</f>
        <v/>
      </c>
      <c r="N11" s="346">
        <f>Assumptions!$B$21+1</f>
        <v/>
      </c>
      <c r="O11" s="347" t="n">
        <v>18</v>
      </c>
      <c r="P11" s="330" t="inlineStr">
        <is>
          <t>Model assumes 55% of $94.8M HCV funding is addressable to households with children. Transformational case assumes strong homeownership and housing-capital effects.</t>
        </is>
      </c>
      <c r="Q11" s="10" t="inlineStr">
        <is>
          <t>https://www.rilegislature.gov/commissions/LMIHA/commdocs/01.16.2025--RIPEC_Housing_Policy.%20Report.Oct.2024.pdf</t>
        </is>
      </c>
      <c r="R11" s="343" t="n">
        <v>0.75</v>
      </c>
    </row>
    <row r="12">
      <c r="A12" t="inlineStr">
        <is>
          <t>Homelessness response — family share</t>
        </is>
      </c>
      <c r="B12" s="342" t="n">
        <v>6270000</v>
      </c>
      <c r="C12" s="343" t="n">
        <v>0.1</v>
      </c>
      <c r="D12" s="343" t="n">
        <v>0.25</v>
      </c>
      <c r="E12" s="343" t="n">
        <v>0.4</v>
      </c>
      <c r="F12" s="343" t="n">
        <v>0.6</v>
      </c>
      <c r="G12" s="344">
        <f>IF($B$3="Low",C12,IF($B$3="High",E12,IF($B$3="Transformational",F12,IF($B$3="Full Asset Sufficiency",R12,D12))))</f>
        <v/>
      </c>
      <c r="H12" s="345">
        <f>B12*G12</f>
        <v/>
      </c>
      <c r="I12" s="343" t="n">
        <v>0</v>
      </c>
      <c r="J12" s="345">
        <f>H12*I12</f>
        <v/>
      </c>
      <c r="K12" s="344" t="n">
        <v>0</v>
      </c>
      <c r="L12" s="330">
        <f>H12*K12</f>
        <v/>
      </c>
      <c r="M12" s="330">
        <f>L12*$B$4</f>
        <v/>
      </c>
      <c r="N12" s="346">
        <f>Assumptions!$B$21+1</f>
        <v/>
      </c>
      <c r="O12" s="347" t="n">
        <v>18</v>
      </c>
      <c r="P12" s="330" t="inlineStr">
        <is>
          <t>Model assumes 33% family-addressable share of approximately $19M FY26 homelessness-response funding. Federal/state split remains unresolved, so federal share is conservatively left at zero.</t>
        </is>
      </c>
      <c r="Q12" s="10" t="inlineStr">
        <is>
          <t>https://housing.ri.gov/press-releases/rhode-island-department-housing-releases-fy26-consolidated-homelessness-fund-request</t>
        </is>
      </c>
      <c r="R12" s="343" t="n">
        <v>0.75</v>
      </c>
    </row>
    <row r="13">
      <c r="A13" t="inlineStr">
        <is>
          <t>Medicaid — Children &amp; Families</t>
        </is>
      </c>
      <c r="B13" s="342" t="n">
        <v>965100000</v>
      </c>
      <c r="C13" s="343" t="n">
        <v>0.05</v>
      </c>
      <c r="D13" s="343" t="n">
        <v>0.1</v>
      </c>
      <c r="E13" s="343" t="n">
        <v>0.15</v>
      </c>
      <c r="F13" s="343" t="n">
        <v>0.25</v>
      </c>
      <c r="G13" s="344">
        <f>IF($B$3="Low",C13,IF($B$3="High",E13,IF($B$3="Transformational",F13,IF($B$3="Full Asset Sufficiency",R13,D13))))</f>
        <v/>
      </c>
      <c r="H13" s="345">
        <f>B13*G13</f>
        <v/>
      </c>
      <c r="I13" s="343" t="n">
        <v>0.38</v>
      </c>
      <c r="J13" s="345">
        <f>H13*I13</f>
        <v/>
      </c>
      <c r="K13" s="344" t="n">
        <v>0.62</v>
      </c>
      <c r="L13" s="330">
        <f>H13*K13</f>
        <v/>
      </c>
      <c r="M13" s="330">
        <f>L13*$B$4</f>
        <v/>
      </c>
      <c r="N13" s="346">
        <f>Assumptions!$B$21+1</f>
        <v/>
      </c>
      <c r="O13" s="347" t="n">
        <v>18</v>
      </c>
      <c r="P13" s="330" t="inlineStr">
        <is>
          <t>SFY2024 Medicaid Children &amp; Families expenditures. Transformational case assumes greater private/employer coverage and higher earnings; assets alone do not terminate MAGI Medicaid eligibility.</t>
        </is>
      </c>
      <c r="Q13" s="10" t="inlineStr">
        <is>
          <t>https://eohhs.ri.gov/sites/g/files/xkgbur226/files/2025-09/FY%202024%20-%20RI%20Medicaid%20Expenditure%20Report%20Final.pdf</t>
        </is>
      </c>
      <c r="R13" s="343" t="n">
        <v>0.35</v>
      </c>
    </row>
    <row r="14">
      <c r="A14" t="inlineStr">
        <is>
          <t>Public school operating costs</t>
        </is>
      </c>
      <c r="B14" s="342" t="n">
        <v>3205137438</v>
      </c>
      <c r="C14" s="343" t="n">
        <v>0.0125</v>
      </c>
      <c r="D14" s="343" t="n">
        <v>0.04</v>
      </c>
      <c r="E14" s="343" t="n">
        <v>0.0825</v>
      </c>
      <c r="F14" s="343" t="n">
        <v>0.12</v>
      </c>
      <c r="G14" s="344">
        <f>IF($B$3="Low",C14,IF($B$3="High",E14,IF($B$3="Transformational",F14,IF($B$3="Full Asset Sufficiency",R14,D14))))</f>
        <v/>
      </c>
      <c r="H14" s="345">
        <f>B14*G14</f>
        <v/>
      </c>
      <c r="I14" s="343" t="n">
        <v>0.4111142775307098</v>
      </c>
      <c r="J14" s="345">
        <f>H14*I14</f>
        <v/>
      </c>
      <c r="K14" s="344" t="n">
        <v>0</v>
      </c>
      <c r="L14" s="330">
        <f>H14*K14</f>
        <v/>
      </c>
      <c r="M14" s="330">
        <f>L14*$B$4</f>
        <v/>
      </c>
      <c r="N14" s="346">
        <f>Assumptions!$B$21+5+1</f>
        <v/>
      </c>
      <c r="O14" s="347" t="n">
        <v>13</v>
      </c>
      <c r="P14" s="330" t="inlineStr">
        <is>
          <t>Effective savings rate combines enrollment migration and avoidable-cost share. Transformational case uses 12% of current average operating spending as eventually avoidable.</t>
        </is>
      </c>
      <c r="Q14" s="10" t="inlineStr">
        <is>
          <t>https://reportcard.ride.ri.gov/202425/StateProfile</t>
        </is>
      </c>
      <c r="R14" s="343" t="n">
        <v>0.15</v>
      </c>
    </row>
    <row r="15">
      <c r="A15" t="inlineStr">
        <is>
          <t>Future school capital / construction</t>
        </is>
      </c>
      <c r="B15" s="342" t="n">
        <v>52310035.72</v>
      </c>
      <c r="C15" s="343" t="n">
        <v>0.02</v>
      </c>
      <c r="D15" s="343" t="n">
        <v>0.05</v>
      </c>
      <c r="E15" s="343" t="n">
        <v>0.08</v>
      </c>
      <c r="F15" s="343" t="n">
        <v>0.15</v>
      </c>
      <c r="G15" s="344">
        <f>IF($B$3="Low",C15,IF($B$3="High",E15,IF($B$3="Transformational",F15,IF($B$3="Full Asset Sufficiency",R15,D15))))</f>
        <v/>
      </c>
      <c r="H15" s="345">
        <f>B15*G15</f>
        <v/>
      </c>
      <c r="I15" s="343" t="n">
        <v>0.5253294061409599</v>
      </c>
      <c r="J15" s="345">
        <f>H15*I15</f>
        <v/>
      </c>
      <c r="K15" s="344" t="n">
        <v>0</v>
      </c>
      <c r="L15" s="330">
        <f>H15*K15</f>
        <v/>
      </c>
      <c r="M15" s="330">
        <f>L15*$B$4</f>
        <v/>
      </c>
      <c r="N15" s="346">
        <f>Assumptions!$B$21+10+1</f>
        <v/>
      </c>
      <c r="O15" s="347" t="n">
        <v>15</v>
      </c>
      <c r="P15" s="330" t="inlineStr">
        <is>
          <t>Annualized baseline = $1.3078B of approved 2024 projects divided by 25 years. Transformational case assumes 15% lower future/right-sized capital need.</t>
        </is>
      </c>
      <c r="Q15" s="10" t="inlineStr">
        <is>
          <t>https://ride.ri.gov/press-releases/rhode-island-council-elementary-and-secondary-education-approves-13-billion-school-construction-projects</t>
        </is>
      </c>
      <c r="R15" s="343" t="n">
        <v>0.2</v>
      </c>
    </row>
    <row r="16">
      <c r="A16" t="inlineStr">
        <is>
          <t>LIHEAP — family-addressable share</t>
        </is>
      </c>
      <c r="B16" s="342" t="n">
        <v>14300000</v>
      </c>
      <c r="C16" s="343" t="n">
        <v>0.1</v>
      </c>
      <c r="D16" s="343" t="n">
        <v>0.25</v>
      </c>
      <c r="E16" s="343" t="n">
        <v>0.4</v>
      </c>
      <c r="F16" s="343" t="n">
        <v>0.6</v>
      </c>
      <c r="G16" s="344">
        <f>IF($B$3="Low",C16,IF($B$3="High",E16,IF($B$3="Transformational",F16,IF($B$3="Full Asset Sufficiency",R16,D16))))</f>
        <v/>
      </c>
      <c r="H16" s="345">
        <f>B16*G16</f>
        <v/>
      </c>
      <c r="I16" s="343" t="n">
        <v>0</v>
      </c>
      <c r="J16" s="345">
        <f>H16*I16</f>
        <v/>
      </c>
      <c r="K16" s="344" t="n">
        <v>1</v>
      </c>
      <c r="L16" s="330">
        <f>H16*K16</f>
        <v/>
      </c>
      <c r="M16" s="330">
        <f>L16*$B$4</f>
        <v/>
      </c>
      <c r="N16" s="346">
        <f>Assumptions!$B$21+1</f>
        <v/>
      </c>
      <c r="O16" s="347" t="n">
        <v>18</v>
      </c>
      <c r="P16" s="330" t="inlineStr">
        <is>
          <t>FY2026 LIHEAP baseline is $28.6M; model assumes 50% family-addressable. Transformational case assumes materially less heating-aid dependence.</t>
        </is>
      </c>
      <c r="Q16" s="10" t="inlineStr">
        <is>
          <t>https://rilegislature.gov/sfiscal/Budget%20Analyses/FY2026%20SFO%20Budget%20as%20Enacted.pdf</t>
        </is>
      </c>
      <c r="R16" s="343" t="n">
        <v>0.75</v>
      </c>
    </row>
    <row r="17">
      <c r="A17" t="inlineStr">
        <is>
          <t>Domestic violence — direct public costs</t>
        </is>
      </c>
      <c r="B17" s="342" t="n">
        <v>1922720</v>
      </c>
      <c r="C17" s="343" t="n">
        <v>0.05</v>
      </c>
      <c r="D17" s="343" t="n">
        <v>0.1</v>
      </c>
      <c r="E17" s="343" t="n">
        <v>0.15</v>
      </c>
      <c r="F17" s="343" t="n">
        <v>0.4</v>
      </c>
      <c r="G17" s="344">
        <f>IF($B$3="Low",C17,IF($B$3="High",E17,IF($B$3="Transformational",F17,IF($B$3="Full Asset Sufficiency",R17,D17))))</f>
        <v/>
      </c>
      <c r="H17" s="345">
        <f>B17*G17</f>
        <v/>
      </c>
      <c r="I17" s="343" t="n">
        <v>0.4680868769243572</v>
      </c>
      <c r="J17" s="345">
        <f>H17*I17</f>
        <v/>
      </c>
      <c r="K17" s="344" t="n">
        <v>0.5319131230756429</v>
      </c>
      <c r="L17" s="330">
        <f>H17*K17</f>
        <v/>
      </c>
      <c r="M17" s="330">
        <f>L17*$B$4</f>
        <v/>
      </c>
      <c r="N17" s="346">
        <f>Assumptions!$B$21+1</f>
        <v/>
      </c>
      <c r="O17" s="347" t="n">
        <v>18</v>
      </c>
      <c r="P17" s="330" t="inlineStr">
        <is>
          <t>Conservative direct-service baseline only. Transformational reduction remains far below any broader estimate that would include police, ER, court, shelter, and lost-productivity costs.</t>
        </is>
      </c>
      <c r="Q17" s="10" t="inlineStr">
        <is>
          <t>https://webserver.rilegislature.gov/BillText26/HouseText26/Article-001-SUB-A.htm</t>
        </is>
      </c>
      <c r="R17" s="343" t="n">
        <v>0.5</v>
      </c>
    </row>
    <row r="18">
      <c r="A18" s="115" t="inlineStr">
        <is>
          <t>DCYF Child Welfare</t>
        </is>
      </c>
      <c r="B18" s="348" t="n">
        <v>307951651</v>
      </c>
      <c r="C18" s="349" t="n">
        <v>0.01</v>
      </c>
      <c r="D18" s="349" t="n">
        <v>0.03</v>
      </c>
      <c r="E18" s="349" t="n">
        <v>0.05</v>
      </c>
      <c r="F18" s="349" t="n">
        <v>0.1</v>
      </c>
      <c r="G18" s="350">
        <f>IF($B$3="Low",C18,IF($B$3="High",E18,IF($B$3="Transformational",F18,IF($B$3="Full Asset Sufficiency",R18,D18))))</f>
        <v/>
      </c>
      <c r="H18" s="351">
        <f>B18*G18</f>
        <v/>
      </c>
      <c r="I18" s="349" t="n">
        <v>0.7068153468026057</v>
      </c>
      <c r="J18" s="351">
        <f>H18*I18</f>
        <v/>
      </c>
      <c r="K18" s="350" t="n">
        <v>0.2929857226191653</v>
      </c>
      <c r="L18" s="352">
        <f>H18*K18</f>
        <v/>
      </c>
      <c r="M18" s="352">
        <f>L18*$B$4</f>
        <v/>
      </c>
      <c r="N18" s="346">
        <f>Assumptions!$B$21+1</f>
        <v/>
      </c>
      <c r="O18" s="347" t="n">
        <v>18</v>
      </c>
      <c r="P18" s="330" t="inlineStr">
        <is>
          <t>FY2027 Child Welfare appropriation. Transformational case assumes stronger household finances and stability reduce a larger minority of avoidable system involvement.</t>
        </is>
      </c>
      <c r="Q18" s="10" t="inlineStr">
        <is>
          <t>https://webserver.rilegislature.gov/BillText26/HouseText26/Article-001-SUB-A.htm</t>
        </is>
      </c>
      <c r="R18" s="343" t="n">
        <v>0.15</v>
      </c>
    </row>
    <row r="19">
      <c r="A19" t="inlineStr">
        <is>
          <t>Emergency food support</t>
        </is>
      </c>
      <c r="B19" s="342" t="n">
        <v>2950000</v>
      </c>
      <c r="C19" s="343" t="n">
        <v>0.05</v>
      </c>
      <c r="D19" s="343" t="n">
        <v>0.15</v>
      </c>
      <c r="E19" s="343" t="n">
        <v>0.25</v>
      </c>
      <c r="F19" s="343" t="n">
        <v>0.5</v>
      </c>
      <c r="G19" s="344">
        <f>IF($B$3="Low",C19,IF($B$3="High",E19,IF($B$3="Transformational",F19,IF($B$3="Full Asset Sufficiency",R19,D19))))</f>
        <v/>
      </c>
      <c r="H19" s="345">
        <f>B19*G19</f>
        <v/>
      </c>
      <c r="I19" s="343" t="n">
        <v>1</v>
      </c>
      <c r="J19" s="345">
        <f>H19*I19</f>
        <v/>
      </c>
      <c r="K19" s="344" t="n">
        <v>0</v>
      </c>
      <c r="L19" s="330">
        <f>H19*K19</f>
        <v/>
      </c>
      <c r="M19" s="330">
        <f>L19*$B$4</f>
        <v/>
      </c>
      <c r="N19" s="346">
        <f>Assumptions!$B$21+1</f>
        <v/>
      </c>
      <c r="O19" s="347" t="n">
        <v>18</v>
      </c>
      <c r="P19" s="330" t="inlineStr">
        <is>
          <t>FY2027 state support to Rhode Island Community Food Bank used as a narrow emergency-food baseline.</t>
        </is>
      </c>
      <c r="Q19" s="10" t="inlineStr">
        <is>
          <t>https://www.rilegislature.gov/pressrelease/_layouts/RIL.PressRelease.ListStructure/Forms/DisplayForm.aspx?ID=376732&amp;List=c8baae31-3c10-431c-8dcd-9dbbe21ce3e9</t>
        </is>
      </c>
      <c r="R19" s="343" t="n">
        <v>0.65</v>
      </c>
    </row>
    <row r="20">
      <c r="A20" s="353" t="inlineStr">
        <is>
          <t>Means-tested program administration</t>
        </is>
      </c>
      <c r="B20" s="1" t="n"/>
      <c r="C20" s="1" t="n"/>
      <c r="D20" s="1" t="n"/>
      <c r="E20" s="1" t="n"/>
      <c r="F20" s="1" t="n"/>
      <c r="G20" s="344">
        <f>IF($B$3="Low",C20,IF($B$3="High",E20,IF($B$3="Transformational",F20,IF($B$3="Full Asset Sufficiency",R20,D20))))</f>
        <v/>
      </c>
      <c r="H20" s="345">
        <f>B20*G20</f>
        <v/>
      </c>
      <c r="I20" s="343" t="n">
        <v>0.5</v>
      </c>
      <c r="J20" s="345">
        <f>H20*I20</f>
        <v/>
      </c>
      <c r="K20" s="344" t="n">
        <v>0.5</v>
      </c>
      <c r="L20" s="345">
        <f>H20*K20</f>
        <v/>
      </c>
      <c r="M20" s="345">
        <f>L20*$B$4</f>
        <v/>
      </c>
      <c r="N20" s="346">
        <f>Assumptions!$B$21+1</f>
        <v/>
      </c>
      <c r="O20" s="347" t="n">
        <v>18</v>
      </c>
      <c r="P20" s="10" t="inlineStr">
        <is>
          <t>Administrative savings are modeled as a small percentage of selected avoided means-tested benefits. Transformational case uses 6%; 50% direct RI and 50% federal are planning assumptions.</t>
        </is>
      </c>
      <c r="Q20" s="10" t="inlineStr">
        <is>
          <t>https://webserver.rilegislature.gov/Statutes/TITLE40/40-6/40-6-8.htm</t>
        </is>
      </c>
      <c r="R20" s="343" t="n">
        <v>0.08</v>
      </c>
    </row>
    <row r="21">
      <c r="A21" s="144" t="inlineStr">
        <is>
          <t>Child nutrition / SUN Bucks + state meal support</t>
        </is>
      </c>
      <c r="B21" s="354" t="n">
        <v>13691011</v>
      </c>
      <c r="C21" s="355" t="n">
        <v>0.1</v>
      </c>
      <c r="D21" s="355" t="n">
        <v>0.25</v>
      </c>
      <c r="E21" s="355" t="n">
        <v>0.5</v>
      </c>
      <c r="F21" s="355" t="n">
        <v>0.7</v>
      </c>
      <c r="G21" s="356">
        <f>IF($B$3="Low",C21,IF($B$3="High",E21,IF($B$3="Transformational",F21,IF($B$3="Full Asset Sufficiency",R21,D21))))</f>
        <v/>
      </c>
      <c r="H21" s="357">
        <f>B21*G21</f>
        <v/>
      </c>
      <c r="I21" s="356" t="n">
        <v>0.06508000030092738</v>
      </c>
      <c r="J21" s="356">
        <f>H21*I21</f>
        <v/>
      </c>
      <c r="K21" s="356" t="n">
        <v>0.9349199996990726</v>
      </c>
      <c r="L21" s="357">
        <f>H21*K21</f>
        <v/>
      </c>
      <c r="M21" s="357">
        <f>L21*$B$4</f>
        <v/>
      </c>
      <c r="N21" s="198">
        <f>Assumptions!$B$21+5+1</f>
        <v/>
      </c>
      <c r="O21" s="358" t="n">
        <v>13</v>
      </c>
      <c r="P21" s="358" t="inlineStr">
        <is>
          <t>Known-floor baseline combines $12.8M federal 2025 SUN Bucks, $621,011 annual RI state lunch match, and $270,000 FY2026 RI breakfast subsidy. It excludes the larger federal NSLP/SBP reimbursement stream.</t>
        </is>
      </c>
      <c r="Q21" t="inlineStr">
        <is>
          <t>https://dhs.ri.gov/press-releases/dhs-issue-sun-bucks-benefits-beginning-june-9</t>
        </is>
      </c>
      <c r="R21" s="359" t="n">
        <v>0.85</v>
      </c>
    </row>
    <row r="22">
      <c r="A22" s="248" t="inlineStr">
        <is>
          <t>Selected full-maturity totals</t>
        </is>
      </c>
      <c r="B22" s="360" t="n"/>
      <c r="C22" s="360" t="n"/>
      <c r="D22" s="360" t="n"/>
      <c r="E22" s="361" t="n"/>
      <c r="F22" s="251" t="n"/>
      <c r="G22" s="248" t="n"/>
      <c r="H22" s="362">
        <f>SUM(H7:H21)</f>
        <v/>
      </c>
      <c r="I22" s="248" t="n"/>
      <c r="J22" s="362">
        <f>SUM(J7:J21)</f>
        <v/>
      </c>
      <c r="K22" s="248" t="n"/>
      <c r="L22" s="362">
        <f>SUM(L7:L21)</f>
        <v/>
      </c>
      <c r="M22" s="362">
        <f>SUM(M7:M21)</f>
        <v/>
      </c>
      <c r="N22" s="248" t="n"/>
      <c r="O22" s="248" t="n"/>
      <c r="P22" s="248" t="n"/>
      <c r="Q22" s="248" t="n"/>
    </row>
    <row r="23">
      <c r="B23" s="343" t="n"/>
      <c r="C23" s="343" t="n"/>
      <c r="D23" s="343" t="n"/>
      <c r="E23" s="344" t="n"/>
      <c r="F23" s="10" t="n"/>
    </row>
    <row r="24">
      <c r="A24" s="363" t="n"/>
      <c r="B24" s="1" t="n"/>
      <c r="C24" s="1" t="n"/>
      <c r="D24" s="1" t="n"/>
      <c r="E24" s="1" t="n"/>
      <c r="F24" s="1" t="n"/>
    </row>
    <row r="25">
      <c r="A25" s="364" t="inlineStr">
        <is>
          <t>Business Formation / Incremental Rhode Island Tax Revenue Assumptions</t>
        </is>
      </c>
      <c r="B25" s="1" t="n"/>
      <c r="C25" s="1" t="n"/>
      <c r="D25" s="1" t="n"/>
      <c r="E25" s="1" t="n"/>
      <c r="F25" s="1" t="n"/>
      <c r="G25" s="1" t="n"/>
    </row>
    <row r="26">
      <c r="A26" s="228" t="inlineStr">
        <is>
          <t>Metric</t>
        </is>
      </c>
      <c r="B26" s="365" t="inlineStr">
        <is>
          <t>Low</t>
        </is>
      </c>
      <c r="C26" s="365" t="inlineStr">
        <is>
          <t>Base</t>
        </is>
      </c>
      <c r="D26" s="365" t="inlineStr">
        <is>
          <t>High</t>
        </is>
      </c>
      <c r="E26" s="365" t="inlineStr">
        <is>
          <t>Transformational</t>
        </is>
      </c>
      <c r="F26" s="232" t="inlineStr">
        <is>
          <t>Selected</t>
        </is>
      </c>
      <c r="G26" s="228" t="inlineStr">
        <is>
          <t>Notes</t>
        </is>
      </c>
      <c r="H26" s="314" t="inlineStr">
        <is>
          <t>Full Asset Sufficiency</t>
        </is>
      </c>
    </row>
    <row r="27">
      <c r="A27" t="inlineStr">
        <is>
          <t>Share of girls using account to start a business</t>
        </is>
      </c>
      <c r="B27" s="343" t="n">
        <v>0.05</v>
      </c>
      <c r="C27" s="343" t="n">
        <v>0.1</v>
      </c>
      <c r="D27" s="343" t="n">
        <v>0.15</v>
      </c>
      <c r="E27" s="343" t="n">
        <v>0.15</v>
      </c>
      <c r="F27" s="366">
        <f>IF($B$3="Low",B27,IF($B$3="High",D27,IF($B$3="Transformational",E27,IF($B$3="Full Asset Sufficiency",H27,C27))))</f>
        <v/>
      </c>
      <c r="G27" s="10" t="inlineStr">
        <is>
          <t>Transformational case keeps the 15% startup-use assumption from High.</t>
        </is>
      </c>
      <c r="H27" t="n">
        <v>0.2</v>
      </c>
    </row>
    <row r="28">
      <c r="A28" t="inlineStr">
        <is>
          <t>Share of those businesses remaining active</t>
        </is>
      </c>
      <c r="B28" s="343" t="n">
        <v>0.5</v>
      </c>
      <c r="C28" s="343" t="n">
        <v>0.6</v>
      </c>
      <c r="D28" s="343" t="n">
        <v>0.7</v>
      </c>
      <c r="E28" s="343" t="n">
        <v>0.7</v>
      </c>
      <c r="F28" s="366">
        <f>IF($B$3="Low",B28,IF($B$3="High",D28,IF($B$3="Transformational",E28,IF($B$3="Full Asset Sufficiency",H28,C28))))</f>
        <v/>
      </c>
      <c r="G28" s="10" t="inlineStr">
        <is>
          <t>Transformational case keeps 70% survival.</t>
        </is>
      </c>
      <c r="H28" t="n">
        <v>0.75</v>
      </c>
    </row>
    <row r="29">
      <c r="A29" t="inlineStr">
        <is>
          <t>Incremental taxable owner income ($/yr)</t>
        </is>
      </c>
      <c r="B29" s="367" t="n">
        <v>25000</v>
      </c>
      <c r="C29" s="367" t="n">
        <v>30000</v>
      </c>
      <c r="D29" s="367" t="n">
        <v>40000</v>
      </c>
      <c r="E29" s="367" t="n">
        <v>40000</v>
      </c>
      <c r="F29" s="368">
        <f>IF($B$3="Low",B29,IF($B$3="High",D29,IF($B$3="Transformational",E29,IF($B$3="Full Asset Sufficiency",H29,C29))))</f>
        <v/>
      </c>
      <c r="G29" s="10" t="inlineStr">
        <is>
          <t>Scenario assumption.</t>
        </is>
      </c>
      <c r="H29" t="n">
        <v>50000</v>
      </c>
    </row>
    <row r="30">
      <c r="A30" t="inlineStr">
        <is>
          <t>Effective RI tax yield on owner income</t>
        </is>
      </c>
      <c r="B30" s="369" t="n">
        <v>0.0375</v>
      </c>
      <c r="C30" s="369" t="n">
        <v>0.04</v>
      </c>
      <c r="D30" s="369" t="n">
        <v>0.045</v>
      </c>
      <c r="E30" s="369" t="n">
        <v>0.045</v>
      </c>
      <c r="F30" s="370">
        <f>IF($B$3="Low",B30,IF($B$3="High",D30,IF($B$3="Transformational",E30,IF($B$3="Full Asset Sufficiency",H30,C30))))</f>
        <v/>
      </c>
      <c r="G30" s="10" t="inlineStr">
        <is>
          <t>Scenario assumption.</t>
        </is>
      </c>
      <c r="H30" t="n">
        <v>0.045</v>
      </c>
    </row>
    <row r="31">
      <c r="A31" t="inlineStr">
        <is>
          <t>Revenue persistence (years)</t>
        </is>
      </c>
      <c r="B31" s="342" t="n">
        <v>15</v>
      </c>
      <c r="C31" s="342" t="n">
        <v>15</v>
      </c>
      <c r="D31" s="342" t="n">
        <v>15</v>
      </c>
      <c r="E31" s="342" t="n">
        <v>15</v>
      </c>
      <c r="F31" s="269">
        <f>IF($B$3="Low",B31,IF($B$3="High",D31,IF($B$3="Transformational",E31,IF($B$3="Full Asset Sufficiency",H31,C31))))</f>
        <v/>
      </c>
      <c r="G31" s="10" t="inlineStr">
        <is>
          <t>Scenario assumption.</t>
        </is>
      </c>
      <c r="H31" t="n">
        <v>20</v>
      </c>
    </row>
    <row r="32">
      <c r="A32" t="inlineStr">
        <is>
          <t>Annual owner-income tax revenue per mature cohort</t>
        </is>
      </c>
      <c r="B32" s="342">
        <f>(Assumptions!$B$4/2)*B27*B28*B29*B30</f>
        <v/>
      </c>
      <c r="C32" s="342">
        <f>(Assumptions!$B$4/2)*C27*C28*C29*C30</f>
        <v/>
      </c>
      <c r="D32" s="342">
        <f>(Assumptions!$B$4/2)*D27*D28*D29*D30</f>
        <v/>
      </c>
      <c r="E32" s="342">
        <f>(Assumptions!$B$4/2)*E27*E28*E29*E30</f>
        <v/>
      </c>
      <c r="F32" s="330">
        <f>IF($B$3="Low",B32,IF($B$3="High",D32,IF($B$3="Transformational",E32,IF($B$3="Full Asset Sufficiency",H32,C32))))</f>
        <v/>
      </c>
      <c r="G32" s="10" t="inlineStr">
        <is>
          <t>Calculated.</t>
        </is>
      </c>
      <c r="H32">
        <f>(Assumptions!$B$4/2)*H27*H28*H29*H30</f>
        <v/>
      </c>
    </row>
    <row r="33">
      <c r="A33" t="inlineStr">
        <is>
          <t>Employee jobs per surviving business</t>
        </is>
      </c>
      <c r="B33" s="367" t="n">
        <v>0.5</v>
      </c>
      <c r="C33" s="367" t="n">
        <v>1</v>
      </c>
      <c r="D33" s="367" t="n">
        <v>1.5</v>
      </c>
      <c r="E33" s="367" t="n">
        <v>2</v>
      </c>
      <c r="F33" s="269">
        <f>IF($B$3="Low",B33,IF($B$3="High",D33,IF($B$3="Transformational",E33,IF($B$3="Full Asset Sufficiency",H33,C33))))</f>
        <v/>
      </c>
      <c r="G33" s="10" t="inlineStr">
        <is>
          <t>Transformational case assumes two direct added jobs per surviving business.</t>
        </is>
      </c>
      <c r="H33" t="n">
        <v>3</v>
      </c>
    </row>
    <row r="34">
      <c r="A34" t="inlineStr">
        <is>
          <t>Average wage per added employee ($/yr)</t>
        </is>
      </c>
      <c r="B34" s="367" t="n">
        <v>35000</v>
      </c>
      <c r="C34" s="367" t="n">
        <v>40000</v>
      </c>
      <c r="D34" s="367" t="n">
        <v>45000</v>
      </c>
      <c r="E34" s="367" t="n">
        <v>45000</v>
      </c>
      <c r="F34" s="368">
        <f>IF($B$3="Low",B34,IF($B$3="High",D34,IF($B$3="Transformational",E34,IF($B$3="Full Asset Sufficiency",H34,C34))))</f>
        <v/>
      </c>
      <c r="G34" s="10" t="inlineStr">
        <is>
          <t>Scenario assumption.</t>
        </is>
      </c>
      <c r="H34" t="n">
        <v>50000</v>
      </c>
    </row>
    <row r="35">
      <c r="A35" t="inlineStr">
        <is>
          <t>Effective RI tax yield on employee wages</t>
        </is>
      </c>
      <c r="B35" s="369" t="n">
        <v>0.0375</v>
      </c>
      <c r="C35" s="369" t="n">
        <v>0.04</v>
      </c>
      <c r="D35" s="369" t="n">
        <v>0.045</v>
      </c>
      <c r="E35" s="369" t="n">
        <v>0.045</v>
      </c>
      <c r="F35" s="370">
        <f>IF($B$3="Low",B35,IF($B$3="High",D35,IF($B$3="Transformational",E35,IF($B$3="Full Asset Sufficiency",H35,C35))))</f>
        <v/>
      </c>
      <c r="G35" s="10" t="inlineStr">
        <is>
          <t>Scenario assumption.</t>
        </is>
      </c>
      <c r="H35" t="n">
        <v>0.045</v>
      </c>
    </row>
    <row r="36">
      <c r="A36" t="inlineStr">
        <is>
          <t>Annual employee-income tax revenue per mature cohort</t>
        </is>
      </c>
      <c r="B36" s="342">
        <f>(Assumptions!$B$4/2)*B27*B28*B33*B34*B35</f>
        <v/>
      </c>
      <c r="C36" s="342">
        <f>(Assumptions!$B$4/2)*C27*C28*C33*C34*C35</f>
        <v/>
      </c>
      <c r="D36" s="342">
        <f>(Assumptions!$B$4/2)*D27*D28*D33*D34*D35</f>
        <v/>
      </c>
      <c r="E36" s="342">
        <f>(Assumptions!$B$4/2)*E27*E28*E33*E34*E35</f>
        <v/>
      </c>
      <c r="F36" s="330">
        <f>IF($B$3="Low",B36,IF($B$3="High",D36,IF($B$3="Transformational",E36,IF($B$3="Full Asset Sufficiency",H36,C36))))</f>
        <v/>
      </c>
      <c r="G36" s="10" t="inlineStr">
        <is>
          <t>Counts only RI personal income tax on direct added payroll.</t>
        </is>
      </c>
      <c r="H36">
        <f>(Assumptions!$B$4/2)*H27*H28*H33*H34*H35</f>
        <v/>
      </c>
    </row>
    <row r="37">
      <c r="A37" t="inlineStr">
        <is>
          <t>Business revenue starts in program year</t>
        </is>
      </c>
      <c r="B37" s="22" t="n">
        <v>22</v>
      </c>
      <c r="C37" s="22" t="n">
        <v>22</v>
      </c>
      <c r="D37" s="22" t="n">
        <v>22</v>
      </c>
      <c r="E37" s="22" t="n">
        <v>22</v>
      </c>
      <c r="F37" s="123">
        <f>IF($B$3="Low",B37,IF($B$3="High",D37,IF($B$3="Transformational",E37,IF($B$3="Full Asset Sufficiency",H37,C37))))</f>
        <v/>
      </c>
      <c r="G37" s="10" t="inlineStr">
        <is>
          <t>Age 21 is the modeled first business/homeownership window; program year = age + 1.</t>
        </is>
      </c>
      <c r="H37" t="n">
        <v>22</v>
      </c>
    </row>
    <row r="38">
      <c r="A38" t="inlineStr">
        <is>
          <t>Supplemental RI business / sales tax revenue as % of direct owner+employee income-tax revenue</t>
        </is>
      </c>
      <c r="B38" s="359" t="n">
        <v>0</v>
      </c>
      <c r="C38" s="359" t="n">
        <v>0.1</v>
      </c>
      <c r="D38" s="359" t="n">
        <v>0.2</v>
      </c>
      <c r="E38" s="359" t="n">
        <v>0.3</v>
      </c>
      <c r="F38" s="359">
        <f>IF($B$3="Low",B38,IF($B$3="High",D38,IF($B$3="Transformational",E38,IF($B$3="Full Asset Sufficiency",H38,C38))))</f>
        <v/>
      </c>
      <c r="G38" t="inlineStr">
        <is>
          <t>Additional state-tax revenue stress-test assumption; excludes federal taxes and avoids using a broad GDP multiplier.</t>
        </is>
      </c>
      <c r="H38" s="359" t="n">
        <v>0.4</v>
      </c>
    </row>
    <row r="39">
      <c r="A39" t="inlineStr">
        <is>
          <t>Annual supplemental RI tax revenue per mature cohort</t>
        </is>
      </c>
      <c r="B39" s="335">
        <f>(B32+B36)*B38</f>
        <v/>
      </c>
      <c r="C39" s="335">
        <f>(C32+C36)*C38</f>
        <v/>
      </c>
      <c r="D39" s="335">
        <f>(D32+D36)*D38</f>
        <v/>
      </c>
      <c r="E39" s="335">
        <f>(E32+E36)*E38</f>
        <v/>
      </c>
      <c r="F39" s="335">
        <f>IF($B$3="Low",B39,IF($B$3="High",D39,IF($B$3="Transformational",E39,IF($B$3="Full Asset Sufficiency",H39,C39))))</f>
        <v/>
      </c>
      <c r="G39" s="335" t="inlineStr">
        <is>
          <t>Calculated from direct owner+employee income-tax revenue.</t>
        </is>
      </c>
      <c r="H39" s="335">
        <f>(H32+H36)*H38</f>
        <v/>
      </c>
    </row>
    <row r="42">
      <c r="A42" s="371" t="inlineStr">
        <is>
          <t>Legacy Retirement-Era Savings Assumptions — Separate Long-Horizon Effect</t>
        </is>
      </c>
      <c r="B42" s="1" t="n"/>
      <c r="C42" s="1" t="n"/>
      <c r="D42" s="1" t="n"/>
      <c r="E42" s="1" t="n"/>
      <c r="F42" s="1" t="n"/>
      <c r="G42" s="1" t="n"/>
      <c r="H42" s="1" t="n"/>
    </row>
    <row r="43">
      <c r="A43" s="318" t="inlineStr">
        <is>
          <t>Metric</t>
        </is>
      </c>
      <c r="B43" s="318" t="inlineStr">
        <is>
          <t>Low</t>
        </is>
      </c>
      <c r="C43" s="318" t="inlineStr">
        <is>
          <t>Base</t>
        </is>
      </c>
      <c r="D43" s="318" t="inlineStr">
        <is>
          <t>High</t>
        </is>
      </c>
      <c r="E43" s="318" t="inlineStr">
        <is>
          <t>Transformational</t>
        </is>
      </c>
      <c r="F43" s="318" t="inlineStr">
        <is>
          <t>Selected</t>
        </is>
      </c>
      <c r="G43" s="318" t="inlineStr">
        <is>
          <t>Notes</t>
        </is>
      </c>
      <c r="H43" s="318" t="inlineStr">
        <is>
          <t>Full Asset Sufficiency</t>
        </is>
      </c>
    </row>
    <row r="44">
      <c r="A44" t="inlineStr">
        <is>
          <t>Medicaid LTSS reduction rate</t>
        </is>
      </c>
      <c r="B44" s="359" t="n">
        <v>0.005</v>
      </c>
      <c r="C44" s="359" t="n">
        <v>0.01</v>
      </c>
      <c r="D44" s="359" t="n">
        <v>0.03</v>
      </c>
      <c r="E44" s="359" t="n">
        <v>0.05</v>
      </c>
      <c r="F44" s="359">
        <f>IF($B$3="Low",B44,IF($B$3="High",D44,IF($B$3="Transformational",E44,IF($B$3="Full Asset Sufficiency",H44,C44))))</f>
        <v/>
      </c>
      <c r="G44" s="359" t="inlineStr">
        <is>
          <t>Long-horizon stress test. SFY2024 Medicaid LTSS spending was about $1.2059B; stronger retirement assets/home equity could reduce later-life spend-down and reliance, but the causal magnitude is unknown.</t>
        </is>
      </c>
      <c r="H44" s="359" t="n">
        <v>0.1</v>
      </c>
    </row>
    <row r="45">
      <c r="A45" t="inlineStr">
        <is>
          <t>SFY2024 Medicaid LTSS public spending baseline</t>
        </is>
      </c>
      <c r="B45" s="335" t="n">
        <v>1205900000</v>
      </c>
    </row>
    <row r="46">
      <c r="A46" t="inlineStr">
        <is>
          <t>Direct RI state share proxy</t>
        </is>
      </c>
      <c r="B46" s="359" t="n">
        <v>0.38</v>
      </c>
    </row>
    <row r="47">
      <c r="A47" t="inlineStr">
        <is>
          <t>Federal share proxy</t>
        </is>
      </c>
      <c r="B47" s="359" t="n">
        <v>0.62</v>
      </c>
    </row>
    <row r="48">
      <c r="A48" t="inlineStr">
        <is>
          <t>Start program year</t>
        </is>
      </c>
      <c r="B48" t="n">
        <v>66</v>
      </c>
    </row>
    <row r="49">
      <c r="A49" t="inlineStr">
        <is>
          <t>Ramp years</t>
        </is>
      </c>
      <c r="B49" t="n">
        <v>18</v>
      </c>
    </row>
    <row r="50">
      <c r="A50" t="inlineStr">
        <is>
          <t>Full-maturity public LTSS savings</t>
        </is>
      </c>
      <c r="B50" s="335">
        <f>B45*F44</f>
        <v/>
      </c>
    </row>
    <row r="51">
      <c r="A51" t="inlineStr">
        <is>
          <t>Full-maturity direct RI LTSS savings</t>
        </is>
      </c>
      <c r="B51" s="335">
        <f>B50*B46</f>
        <v/>
      </c>
    </row>
    <row r="52">
      <c r="A52" t="inlineStr">
        <is>
          <t>Full-maturity federal LTSS savings</t>
        </is>
      </c>
      <c r="B52" s="335">
        <f>B50*B47</f>
        <v/>
      </c>
    </row>
  </sheetData>
  <mergeCells count="6">
    <mergeCell ref="A24:F24"/>
    <mergeCell ref="A1:M1"/>
    <mergeCell ref="A42:H42"/>
    <mergeCell ref="A25:G25"/>
    <mergeCell ref="A20:F20"/>
    <mergeCell ref="A1:Q1"/>
  </mergeCells>
  <dataValidations count="1">
    <dataValidation sqref="B3" showDropDown="0" showInputMessage="0" showErrorMessage="0" allowBlank="0" type="list">
      <formula1>"Low,Base,High,Transformational,Full Asset Sufficiency"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M43"/>
  <sheetViews>
    <sheetView workbookViewId="0">
      <selection activeCell="A1" sqref="A1"/>
    </sheetView>
  </sheetViews>
  <sheetFormatPr baseColWidth="8" defaultRowHeight="15"/>
  <cols>
    <col width="11" customWidth="1" style="66" min="1" max="1"/>
    <col width="16" customWidth="1" style="66" min="2" max="2"/>
    <col width="16" customWidth="1" style="66" min="3" max="3"/>
    <col width="16" customWidth="1" style="66" min="4" max="4"/>
    <col width="16" customWidth="1" style="66" min="5" max="5"/>
    <col width="16" customWidth="1" style="66" min="6" max="6"/>
    <col width="14" customWidth="1" style="66" min="7" max="7"/>
    <col width="14" customWidth="1" style="66" min="8" max="8"/>
    <col width="14" customWidth="1" style="66" min="9" max="9"/>
    <col width="14" customWidth="1" style="66" min="10" max="10"/>
    <col width="14" customWidth="1" style="66" min="11" max="11"/>
    <col width="14" customWidth="1" style="66" min="12" max="12"/>
    <col width="14" customWidth="1" style="66" min="13" max="13"/>
    <col width="14" customWidth="1" style="66" min="14" max="14"/>
    <col width="14" customWidth="1" style="66" min="15" max="15"/>
    <col width="14" customWidth="1" style="66" min="16" max="16"/>
    <col width="14" customWidth="1" style="66" min="17" max="17"/>
    <col width="14" customWidth="1" style="66" min="18" max="18"/>
    <col width="14" customWidth="1" style="66" min="19" max="19"/>
    <col width="14" customWidth="1" style="66" min="20" max="20"/>
    <col width="14" customWidth="1" style="66" min="21" max="21"/>
    <col width="14" customWidth="1" style="66" min="22" max="22"/>
    <col width="20" customWidth="1" style="66" min="23" max="23"/>
    <col width="20" customWidth="1" style="66" min="24" max="24"/>
    <col width="20" customWidth="1" style="66" min="25" max="25"/>
    <col width="20" customWidth="1" style="66" min="26" max="26"/>
    <col width="20" customWidth="1" style="66" min="27" max="27"/>
    <col width="20" customWidth="1" style="66" min="28" max="28"/>
    <col width="20" customWidth="1" style="66" min="29" max="29"/>
    <col width="20" customWidth="1" style="66" min="30" max="30"/>
    <col width="20" customWidth="1" style="66" min="31" max="31"/>
    <col width="20" customWidth="1" style="66" min="32" max="32"/>
    <col width="20" customWidth="1" style="66" min="33" max="33"/>
    <col width="20" customWidth="1" style="66" min="34" max="34"/>
    <col width="20" customWidth="1" style="66" min="35" max="35"/>
    <col width="20" customWidth="1" style="66" min="36" max="36"/>
    <col width="20" customWidth="1" style="66" min="37" max="37"/>
  </cols>
  <sheetData>
    <row r="1">
      <c r="A1" s="372" t="inlineStr">
        <is>
          <t>40-Year Expanded Fiscal Model — Selected Scenario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</row>
    <row r="2">
      <c r="A2" t="inlineStr">
        <is>
          <t>Scenario</t>
        </is>
      </c>
      <c r="B2" s="270">
        <f>'Scenario Inputs'!B3</f>
        <v/>
      </c>
    </row>
    <row r="3" ht="46" customHeight="1" s="66">
      <c r="A3" s="240" t="inlineStr">
        <is>
          <t>Year</t>
        </is>
      </c>
      <c r="B3" s="240" t="inlineStr">
        <is>
          <t>Active child cohorts</t>
        </is>
      </c>
      <c r="C3" s="240" t="inlineStr">
        <is>
          <t>Children funded</t>
        </is>
      </c>
      <c r="D3" s="240" t="inlineStr">
        <is>
          <t>Gross deposits</t>
        </is>
      </c>
      <c r="E3" s="240" t="inlineStr">
        <is>
          <t>State account cost</t>
        </is>
      </c>
      <c r="F3" s="240" t="inlineStr">
        <is>
          <t>Parent deposits</t>
        </is>
      </c>
      <c r="G3" s="240" t="inlineStr">
        <is>
          <t>SNAP</t>
        </is>
      </c>
      <c r="H3" s="240" t="inlineStr">
        <is>
          <t>WIC</t>
        </is>
      </c>
      <c r="I3" s="240" t="inlineStr">
        <is>
          <t>TANF</t>
        </is>
      </c>
      <c r="J3" s="240" t="inlineStr">
        <is>
          <t>CCAP</t>
        </is>
      </c>
      <c r="K3" s="240" t="inlineStr">
        <is>
          <t>Housing</t>
        </is>
      </c>
      <c r="L3" s="240" t="inlineStr">
        <is>
          <t>Homelessness</t>
        </is>
      </c>
      <c r="M3" s="240" t="inlineStr">
        <is>
          <t>Medicaid</t>
        </is>
      </c>
      <c r="N3" s="240" t="inlineStr">
        <is>
          <t>School operating</t>
        </is>
      </c>
      <c r="O3" s="240" t="inlineStr">
        <is>
          <t>School capital</t>
        </is>
      </c>
      <c r="P3" s="240" t="inlineStr">
        <is>
          <t>LIHEAP</t>
        </is>
      </c>
      <c r="Q3" s="240" t="inlineStr">
        <is>
          <t>DV</t>
        </is>
      </c>
      <c r="R3" s="240" t="inlineStr">
        <is>
          <t>Child Welfare</t>
        </is>
      </c>
      <c r="S3" s="240" t="inlineStr">
        <is>
          <t>Emergency Food</t>
        </is>
      </c>
      <c r="T3" s="240" t="inlineStr">
        <is>
          <t>Admin savings</t>
        </is>
      </c>
      <c r="U3" s="240" t="inlineStr">
        <is>
          <t>Owner tax revenue</t>
        </is>
      </c>
      <c r="V3" s="240" t="inlineStr">
        <is>
          <t>Employee tax revenue</t>
        </is>
      </c>
      <c r="W3" s="240" t="inlineStr">
        <is>
          <t>Total public savings / revenue</t>
        </is>
      </c>
      <c r="X3" s="240" t="inlineStr">
        <is>
          <t>Direct RI state-budget savings / revenue</t>
        </is>
      </c>
      <c r="Y3" s="240" t="inlineStr">
        <is>
          <t>Annual public net</t>
        </is>
      </c>
      <c r="Z3" s="240" t="inlineStr">
        <is>
          <t>Annual RI direct net</t>
        </is>
      </c>
      <c r="AA3" s="240" t="inlineStr">
        <is>
          <t>Cumulative state investment</t>
        </is>
      </c>
      <c r="AB3" s="240" t="inlineStr">
        <is>
          <t>Cumulative public savings</t>
        </is>
      </c>
      <c r="AC3" s="240" t="inlineStr">
        <is>
          <t>Cumulative RI savings</t>
        </is>
      </c>
      <c r="AD3" s="240" t="inlineStr">
        <is>
          <t>Cumulative public net</t>
        </is>
      </c>
      <c r="AE3" s="240" t="inlineStr">
        <is>
          <t>Cumulative RI net</t>
        </is>
      </c>
      <c r="AF3" s="240" t="inlineStr">
        <is>
          <t>Federal savings</t>
        </is>
      </c>
      <c r="AG3" s="240" t="inlineStr">
        <is>
          <t>Federal reinvestment to RI</t>
        </is>
      </c>
      <c r="AH3" s="240" t="inlineStr">
        <is>
          <t>RI account cost after federal reinvestment</t>
        </is>
      </c>
      <c r="AI3" s="240" t="inlineStr">
        <is>
          <t>Annual RI net after federal reinvestment</t>
        </is>
      </c>
      <c r="AJ3" s="240" t="inlineStr">
        <is>
          <t>Cumulative federal reinvestment</t>
        </is>
      </c>
      <c r="AK3" s="240" t="inlineStr">
        <is>
          <t>Cumulative RI net after federal reinvestment</t>
        </is>
      </c>
      <c r="AL3" s="314" t="inlineStr">
        <is>
          <t>Child nutrition savings</t>
        </is>
      </c>
      <c r="AM3" s="314" t="inlineStr">
        <is>
          <t>Supplemental business / sales tax revenue</t>
        </is>
      </c>
    </row>
    <row r="4">
      <c r="A4" s="373" t="n">
        <v>1</v>
      </c>
      <c r="B4" s="373">
        <f>MIN(A4,Assumptions!$B$6)</f>
        <v/>
      </c>
      <c r="C4" s="373">
        <f>B4*Assumptions!$B$4</f>
        <v/>
      </c>
      <c r="D4" s="374">
        <f>C4*Assumptions!$B$5</f>
        <v/>
      </c>
      <c r="E4" s="374">
        <f>C4*Assumptions!$B$17</f>
        <v/>
      </c>
      <c r="F4" s="374">
        <f>D4-E4</f>
        <v/>
      </c>
      <c r="G4" s="374">
        <f>MAX(0,MIN(1,(A4-'Scenario Inputs'!$N$7+1)/'Scenario Inputs'!$O$7))*'Scenario Inputs'!$H$7</f>
        <v/>
      </c>
      <c r="H4" s="374">
        <f>MAX(0,MIN(1,(A4-'Scenario Inputs'!$N$8+1)/'Scenario Inputs'!$O$8))*'Scenario Inputs'!$H$8</f>
        <v/>
      </c>
      <c r="I4" s="374">
        <f>MAX(0,MIN(1,(A4-'Scenario Inputs'!$N$9+1)/'Scenario Inputs'!$O$9))*'Scenario Inputs'!$H$9</f>
        <v/>
      </c>
      <c r="J4" s="374">
        <f>MAX(0,MIN(1,(A4-'Scenario Inputs'!$N$10+1)/'Scenario Inputs'!$O$10))*'Scenario Inputs'!$H$10</f>
        <v/>
      </c>
      <c r="K4" s="374">
        <f>MAX(0,MIN(1,(A4-'Scenario Inputs'!$N$11+1)/'Scenario Inputs'!$O$11))*'Scenario Inputs'!$H$11</f>
        <v/>
      </c>
      <c r="L4" s="374">
        <f>MAX(0,MIN(1,(A4-'Scenario Inputs'!$N$12+1)/'Scenario Inputs'!$O$12))*'Scenario Inputs'!$H$12</f>
        <v/>
      </c>
      <c r="M4" s="374">
        <f>MAX(0,MIN(1,(A4-'Scenario Inputs'!$N$13+1)/'Scenario Inputs'!$O$13))*'Scenario Inputs'!$H$13</f>
        <v/>
      </c>
      <c r="N4" s="374">
        <f>MAX(0,MIN(1,(A4-'Scenario Inputs'!$N$14+1)/'Scenario Inputs'!$O$14))*'Scenario Inputs'!$H$14</f>
        <v/>
      </c>
      <c r="O4" s="374">
        <f>MAX(0,MIN(1,(A4-'Scenario Inputs'!$N$15+1)/'Scenario Inputs'!$O$15))*'Scenario Inputs'!$H$15</f>
        <v/>
      </c>
      <c r="P4" s="374">
        <f>MAX(0,MIN(1,(A4-'Scenario Inputs'!$N$16+1)/'Scenario Inputs'!$O$16))*'Scenario Inputs'!$H$16</f>
        <v/>
      </c>
      <c r="Q4" s="374">
        <f>MAX(0,MIN(1,(A4-'Scenario Inputs'!$N$17+1)/'Scenario Inputs'!$O$17))*'Scenario Inputs'!$H$17</f>
        <v/>
      </c>
      <c r="R4" s="374">
        <f>MAX(0,MIN(1,(A4-'Scenario Inputs'!$N$18+1)/'Scenario Inputs'!$O$18))*'Scenario Inputs'!$H$18</f>
        <v/>
      </c>
      <c r="S4" s="374">
        <f>MAX(0,MIN(1,(A4-'Scenario Inputs'!$N$19+1)/'Scenario Inputs'!$O$19))*'Scenario Inputs'!$H$19</f>
        <v/>
      </c>
      <c r="T4" s="374">
        <f>MAX(0,MIN(1,(A4-'Scenario Inputs'!$N$20+1)/'Scenario Inputs'!$O$20))*'Scenario Inputs'!$H$20</f>
        <v/>
      </c>
      <c r="U4" s="374">
        <f>MAX(0,MIN('Scenario Inputs'!$F$31,A4-'Scenario Inputs'!$F$37+1))*'Scenario Inputs'!$F$32</f>
        <v/>
      </c>
      <c r="V4" s="374">
        <f>MAX(0,MIN('Scenario Inputs'!$F$31,A4-'Scenario Inputs'!$F$37+1))*'Scenario Inputs'!$F$36</f>
        <v/>
      </c>
      <c r="W4" s="374">
        <f>SUM(G4:V4)+AL4+AM4</f>
        <v/>
      </c>
      <c r="X4" s="374">
        <f>MAX(0,MIN(1,(A4-'Scenario Inputs'!$N$7+1)/'Scenario Inputs'!$O$7))*'Scenario Inputs'!$J$7+MAX(0,MIN(1,(A4-'Scenario Inputs'!$N$8+1)/'Scenario Inputs'!$O$8))*'Scenario Inputs'!$J$8+MAX(0,MIN(1,(A4-'Scenario Inputs'!$N$9+1)/'Scenario Inputs'!$O$9))*'Scenario Inputs'!$J$9+MAX(0,MIN(1,(A4-'Scenario Inputs'!$N$10+1)/'Scenario Inputs'!$O$10))*'Scenario Inputs'!$J$10+MAX(0,MIN(1,(A4-'Scenario Inputs'!$N$11+1)/'Scenario Inputs'!$O$11))*'Scenario Inputs'!$J$11+MAX(0,MIN(1,(A4-'Scenario Inputs'!$N$12+1)/'Scenario Inputs'!$O$12))*'Scenario Inputs'!$J$12+MAX(0,MIN(1,(A4-'Scenario Inputs'!$N$13+1)/'Scenario Inputs'!$O$13))*'Scenario Inputs'!$J$13+MAX(0,MIN(1,(A4-'Scenario Inputs'!$N$14+1)/'Scenario Inputs'!$O$14))*'Scenario Inputs'!$J$14+MAX(0,MIN(1,(A4-'Scenario Inputs'!$N$15+1)/'Scenario Inputs'!$O$15))*'Scenario Inputs'!$J$15+MAX(0,MIN(1,(A4-'Scenario Inputs'!$N$16+1)/'Scenario Inputs'!$O$16))*'Scenario Inputs'!$J$16+MAX(0,MIN(1,(A4-'Scenario Inputs'!$N$17+1)/'Scenario Inputs'!$O$17))*'Scenario Inputs'!$J$17+MAX(0,MIN(1,(A4-'Scenario Inputs'!$N$18+1)/'Scenario Inputs'!$O$18))*'Scenario Inputs'!$J$18+MAX(0,MIN(1,(A4-'Scenario Inputs'!$N$19+1)/'Scenario Inputs'!$O$19))*'Scenario Inputs'!$J$19+MAX(0,MIN(1,(A4-'Scenario Inputs'!$N$20+1)/'Scenario Inputs'!$O$20))*'Scenario Inputs'!$J$20+MAX(0,MIN(1,(A4-'Scenario Inputs'!$N$21+1)/'Scenario Inputs'!$O$21))*'Scenario Inputs'!$J$21+U4+V4+AM4</f>
        <v/>
      </c>
      <c r="Y4" s="374">
        <f>W4-E4</f>
        <v/>
      </c>
      <c r="Z4" s="374">
        <f>X4-E4</f>
        <v/>
      </c>
      <c r="AA4" s="374">
        <f>E4</f>
        <v/>
      </c>
      <c r="AB4" s="335">
        <f>W4</f>
        <v/>
      </c>
      <c r="AC4" s="335">
        <f>X4</f>
        <v/>
      </c>
      <c r="AD4" s="335">
        <f>AB4-AA4</f>
        <v/>
      </c>
      <c r="AE4" s="335">
        <f>AC4-AA4</f>
        <v/>
      </c>
      <c r="AF4" s="335">
        <f>MAX(0,MIN(1,(A4-'Scenario Inputs'!$N$7+1)/'Scenario Inputs'!$O$7))*'Scenario Inputs'!$L$7+MAX(0,MIN(1,(A4-'Scenario Inputs'!$N$8+1)/'Scenario Inputs'!$O$8))*'Scenario Inputs'!$L$8+MAX(0,MIN(1,(A4-'Scenario Inputs'!$N$9+1)/'Scenario Inputs'!$O$9))*'Scenario Inputs'!$L$9+MAX(0,MIN(1,(A4-'Scenario Inputs'!$N$10+1)/'Scenario Inputs'!$O$10))*'Scenario Inputs'!$L$10+MAX(0,MIN(1,(A4-'Scenario Inputs'!$N$11+1)/'Scenario Inputs'!$O$11))*'Scenario Inputs'!$L$11+MAX(0,MIN(1,(A4-'Scenario Inputs'!$N$12+1)/'Scenario Inputs'!$O$12))*'Scenario Inputs'!$L$12+MAX(0,MIN(1,(A4-'Scenario Inputs'!$N$13+1)/'Scenario Inputs'!$O$13))*'Scenario Inputs'!$L$13+MAX(0,MIN(1,(A4-'Scenario Inputs'!$N$14+1)/'Scenario Inputs'!$O$14))*'Scenario Inputs'!$L$14+MAX(0,MIN(1,(A4-'Scenario Inputs'!$N$15+1)/'Scenario Inputs'!$O$15))*'Scenario Inputs'!$L$15+MAX(0,MIN(1,(A4-'Scenario Inputs'!$N$16+1)/'Scenario Inputs'!$O$16))*'Scenario Inputs'!$L$16+MAX(0,MIN(1,(A4-'Scenario Inputs'!$N$17+1)/'Scenario Inputs'!$O$17))*'Scenario Inputs'!$L$17+MAX(0,MIN(1,(A4-'Scenario Inputs'!$N$18+1)/'Scenario Inputs'!$O$18))*'Scenario Inputs'!$L$18+MAX(0,MIN(1,(A4-'Scenario Inputs'!$N$19+1)/'Scenario Inputs'!$O$19))*'Scenario Inputs'!$L$19+MAX(0,MIN(1,(A4-'Scenario Inputs'!$N$20+1)/'Scenario Inputs'!$O$20))*'Scenario Inputs'!$L$20+MAX(0,MIN(1,(A4-'Scenario Inputs'!$N$21+1)/'Scenario Inputs'!$O$21))*'Scenario Inputs'!$L$21</f>
        <v/>
      </c>
      <c r="AG4" s="335">
        <f>AF4*'Scenario Inputs'!$B$4</f>
        <v/>
      </c>
      <c r="AH4" s="335">
        <f>E4-AG4</f>
        <v/>
      </c>
      <c r="AI4" s="335">
        <f>X4+AG4-E4</f>
        <v/>
      </c>
      <c r="AJ4" s="335">
        <f>AG4</f>
        <v/>
      </c>
      <c r="AK4" s="335">
        <f>AI4</f>
        <v/>
      </c>
      <c r="AL4" s="335">
        <f>MAX(0,MIN(1,(A4-'Scenario Inputs'!$N$21+1)/'Scenario Inputs'!$O$21))*'Scenario Inputs'!$H$21</f>
        <v/>
      </c>
      <c r="AM4" s="335">
        <f>MAX(0,MIN('Scenario Inputs'!$F$31,A4-'Scenario Inputs'!$F$37+1))*'Scenario Inputs'!$F$39</f>
        <v/>
      </c>
    </row>
    <row r="5">
      <c r="A5" s="373" t="n">
        <v>2</v>
      </c>
      <c r="B5" s="373">
        <f>MIN(A5,Assumptions!$B$6)</f>
        <v/>
      </c>
      <c r="C5" s="373">
        <f>B5*Assumptions!$B$4</f>
        <v/>
      </c>
      <c r="D5" s="374">
        <f>C5*Assumptions!$B$5</f>
        <v/>
      </c>
      <c r="E5" s="374">
        <f>C5*Assumptions!$B$17</f>
        <v/>
      </c>
      <c r="F5" s="374">
        <f>D5-E5</f>
        <v/>
      </c>
      <c r="G5" s="374">
        <f>MAX(0,MIN(1,(A5-'Scenario Inputs'!$N$7+1)/'Scenario Inputs'!$O$7))*'Scenario Inputs'!$H$7</f>
        <v/>
      </c>
      <c r="H5" s="374">
        <f>MAX(0,MIN(1,(A5-'Scenario Inputs'!$N$8+1)/'Scenario Inputs'!$O$8))*'Scenario Inputs'!$H$8</f>
        <v/>
      </c>
      <c r="I5" s="374">
        <f>MAX(0,MIN(1,(A5-'Scenario Inputs'!$N$9+1)/'Scenario Inputs'!$O$9))*'Scenario Inputs'!$H$9</f>
        <v/>
      </c>
      <c r="J5" s="374">
        <f>MAX(0,MIN(1,(A5-'Scenario Inputs'!$N$10+1)/'Scenario Inputs'!$O$10))*'Scenario Inputs'!$H$10</f>
        <v/>
      </c>
      <c r="K5" s="374">
        <f>MAX(0,MIN(1,(A5-'Scenario Inputs'!$N$11+1)/'Scenario Inputs'!$O$11))*'Scenario Inputs'!$H$11</f>
        <v/>
      </c>
      <c r="L5" s="374">
        <f>MAX(0,MIN(1,(A5-'Scenario Inputs'!$N$12+1)/'Scenario Inputs'!$O$12))*'Scenario Inputs'!$H$12</f>
        <v/>
      </c>
      <c r="M5" s="374">
        <f>MAX(0,MIN(1,(A5-'Scenario Inputs'!$N$13+1)/'Scenario Inputs'!$O$13))*'Scenario Inputs'!$H$13</f>
        <v/>
      </c>
      <c r="N5" s="374">
        <f>MAX(0,MIN(1,(A5-'Scenario Inputs'!$N$14+1)/'Scenario Inputs'!$O$14))*'Scenario Inputs'!$H$14</f>
        <v/>
      </c>
      <c r="O5" s="374">
        <f>MAX(0,MIN(1,(A5-'Scenario Inputs'!$N$15+1)/'Scenario Inputs'!$O$15))*'Scenario Inputs'!$H$15</f>
        <v/>
      </c>
      <c r="P5" s="374">
        <f>MAX(0,MIN(1,(A5-'Scenario Inputs'!$N$16+1)/'Scenario Inputs'!$O$16))*'Scenario Inputs'!$H$16</f>
        <v/>
      </c>
      <c r="Q5" s="374">
        <f>MAX(0,MIN(1,(A5-'Scenario Inputs'!$N$17+1)/'Scenario Inputs'!$O$17))*'Scenario Inputs'!$H$17</f>
        <v/>
      </c>
      <c r="R5" s="374">
        <f>MAX(0,MIN(1,(A5-'Scenario Inputs'!$N$18+1)/'Scenario Inputs'!$O$18))*'Scenario Inputs'!$H$18</f>
        <v/>
      </c>
      <c r="S5" s="374">
        <f>MAX(0,MIN(1,(A5-'Scenario Inputs'!$N$19+1)/'Scenario Inputs'!$O$19))*'Scenario Inputs'!$H$19</f>
        <v/>
      </c>
      <c r="T5" s="374">
        <f>MAX(0,MIN(1,(A5-'Scenario Inputs'!$N$20+1)/'Scenario Inputs'!$O$20))*'Scenario Inputs'!$H$20</f>
        <v/>
      </c>
      <c r="U5" s="374">
        <f>MAX(0,MIN('Scenario Inputs'!$F$31,A5-'Scenario Inputs'!$F$37+1))*'Scenario Inputs'!$F$32</f>
        <v/>
      </c>
      <c r="V5" s="374">
        <f>MAX(0,MIN('Scenario Inputs'!$F$31,A5-'Scenario Inputs'!$F$37+1))*'Scenario Inputs'!$F$36</f>
        <v/>
      </c>
      <c r="W5" s="374">
        <f>SUM(G5:V5)+AL5+AM5</f>
        <v/>
      </c>
      <c r="X5" s="374">
        <f>MAX(0,MIN(1,(A5-'Scenario Inputs'!$N$7+1)/'Scenario Inputs'!$O$7))*'Scenario Inputs'!$J$7+MAX(0,MIN(1,(A5-'Scenario Inputs'!$N$8+1)/'Scenario Inputs'!$O$8))*'Scenario Inputs'!$J$8+MAX(0,MIN(1,(A5-'Scenario Inputs'!$N$9+1)/'Scenario Inputs'!$O$9))*'Scenario Inputs'!$J$9+MAX(0,MIN(1,(A5-'Scenario Inputs'!$N$10+1)/'Scenario Inputs'!$O$10))*'Scenario Inputs'!$J$10+MAX(0,MIN(1,(A5-'Scenario Inputs'!$N$11+1)/'Scenario Inputs'!$O$11))*'Scenario Inputs'!$J$11+MAX(0,MIN(1,(A5-'Scenario Inputs'!$N$12+1)/'Scenario Inputs'!$O$12))*'Scenario Inputs'!$J$12+MAX(0,MIN(1,(A5-'Scenario Inputs'!$N$13+1)/'Scenario Inputs'!$O$13))*'Scenario Inputs'!$J$13+MAX(0,MIN(1,(A5-'Scenario Inputs'!$N$14+1)/'Scenario Inputs'!$O$14))*'Scenario Inputs'!$J$14+MAX(0,MIN(1,(A5-'Scenario Inputs'!$N$15+1)/'Scenario Inputs'!$O$15))*'Scenario Inputs'!$J$15+MAX(0,MIN(1,(A5-'Scenario Inputs'!$N$16+1)/'Scenario Inputs'!$O$16))*'Scenario Inputs'!$J$16+MAX(0,MIN(1,(A5-'Scenario Inputs'!$N$17+1)/'Scenario Inputs'!$O$17))*'Scenario Inputs'!$J$17+MAX(0,MIN(1,(A5-'Scenario Inputs'!$N$18+1)/'Scenario Inputs'!$O$18))*'Scenario Inputs'!$J$18+MAX(0,MIN(1,(A5-'Scenario Inputs'!$N$19+1)/'Scenario Inputs'!$O$19))*'Scenario Inputs'!$J$19+MAX(0,MIN(1,(A5-'Scenario Inputs'!$N$20+1)/'Scenario Inputs'!$O$20))*'Scenario Inputs'!$J$20+MAX(0,MIN(1,(A5-'Scenario Inputs'!$N$21+1)/'Scenario Inputs'!$O$21))*'Scenario Inputs'!$J$21+U5+V5+AM5</f>
        <v/>
      </c>
      <c r="Y5" s="374">
        <f>W5-E5</f>
        <v/>
      </c>
      <c r="Z5" s="374">
        <f>X5-E5</f>
        <v/>
      </c>
      <c r="AA5" s="374">
        <f>AA4+E5</f>
        <v/>
      </c>
      <c r="AB5" s="335">
        <f>AB4+W5</f>
        <v/>
      </c>
      <c r="AC5" s="335">
        <f>AC4+X5</f>
        <v/>
      </c>
      <c r="AD5" s="335">
        <f>AB5-AA5</f>
        <v/>
      </c>
      <c r="AE5" s="335">
        <f>AC5-AA5</f>
        <v/>
      </c>
      <c r="AF5" s="335">
        <f>MAX(0,MIN(1,(A5-'Scenario Inputs'!$N$7+1)/'Scenario Inputs'!$O$7))*'Scenario Inputs'!$L$7+MAX(0,MIN(1,(A5-'Scenario Inputs'!$N$8+1)/'Scenario Inputs'!$O$8))*'Scenario Inputs'!$L$8+MAX(0,MIN(1,(A5-'Scenario Inputs'!$N$9+1)/'Scenario Inputs'!$O$9))*'Scenario Inputs'!$L$9+MAX(0,MIN(1,(A5-'Scenario Inputs'!$N$10+1)/'Scenario Inputs'!$O$10))*'Scenario Inputs'!$L$10+MAX(0,MIN(1,(A5-'Scenario Inputs'!$N$11+1)/'Scenario Inputs'!$O$11))*'Scenario Inputs'!$L$11+MAX(0,MIN(1,(A5-'Scenario Inputs'!$N$12+1)/'Scenario Inputs'!$O$12))*'Scenario Inputs'!$L$12+MAX(0,MIN(1,(A5-'Scenario Inputs'!$N$13+1)/'Scenario Inputs'!$O$13))*'Scenario Inputs'!$L$13+MAX(0,MIN(1,(A5-'Scenario Inputs'!$N$14+1)/'Scenario Inputs'!$O$14))*'Scenario Inputs'!$L$14+MAX(0,MIN(1,(A5-'Scenario Inputs'!$N$15+1)/'Scenario Inputs'!$O$15))*'Scenario Inputs'!$L$15+MAX(0,MIN(1,(A5-'Scenario Inputs'!$N$16+1)/'Scenario Inputs'!$O$16))*'Scenario Inputs'!$L$16+MAX(0,MIN(1,(A5-'Scenario Inputs'!$N$17+1)/'Scenario Inputs'!$O$17))*'Scenario Inputs'!$L$17+MAX(0,MIN(1,(A5-'Scenario Inputs'!$N$18+1)/'Scenario Inputs'!$O$18))*'Scenario Inputs'!$L$18+MAX(0,MIN(1,(A5-'Scenario Inputs'!$N$19+1)/'Scenario Inputs'!$O$19))*'Scenario Inputs'!$L$19+MAX(0,MIN(1,(A5-'Scenario Inputs'!$N$20+1)/'Scenario Inputs'!$O$20))*'Scenario Inputs'!$L$20+MAX(0,MIN(1,(A5-'Scenario Inputs'!$N$21+1)/'Scenario Inputs'!$O$21))*'Scenario Inputs'!$L$21</f>
        <v/>
      </c>
      <c r="AG5" s="335">
        <f>AF5*'Scenario Inputs'!$B$4</f>
        <v/>
      </c>
      <c r="AH5" s="335">
        <f>E5-AG5</f>
        <v/>
      </c>
      <c r="AI5" s="335">
        <f>X5+AG5-E5</f>
        <v/>
      </c>
      <c r="AJ5" s="335">
        <f>AJ4+AG5</f>
        <v/>
      </c>
      <c r="AK5" s="335">
        <f>AK4+AI5</f>
        <v/>
      </c>
      <c r="AL5" s="335">
        <f>MAX(0,MIN(1,(A5-'Scenario Inputs'!$N$21+1)/'Scenario Inputs'!$O$21))*'Scenario Inputs'!$H$21</f>
        <v/>
      </c>
      <c r="AM5" s="335">
        <f>MAX(0,MIN('Scenario Inputs'!$F$31,A5-'Scenario Inputs'!$F$37+1))*'Scenario Inputs'!$F$39</f>
        <v/>
      </c>
    </row>
    <row r="6">
      <c r="A6" s="373" t="n">
        <v>3</v>
      </c>
      <c r="B6" s="373">
        <f>MIN(A6,Assumptions!$B$6)</f>
        <v/>
      </c>
      <c r="C6" s="373">
        <f>B6*Assumptions!$B$4</f>
        <v/>
      </c>
      <c r="D6" s="374">
        <f>C6*Assumptions!$B$5</f>
        <v/>
      </c>
      <c r="E6" s="374">
        <f>C6*Assumptions!$B$17</f>
        <v/>
      </c>
      <c r="F6" s="374">
        <f>D6-E6</f>
        <v/>
      </c>
      <c r="G6" s="374">
        <f>MAX(0,MIN(1,(A6-'Scenario Inputs'!$N$7+1)/'Scenario Inputs'!$O$7))*'Scenario Inputs'!$H$7</f>
        <v/>
      </c>
      <c r="H6" s="374">
        <f>MAX(0,MIN(1,(A6-'Scenario Inputs'!$N$8+1)/'Scenario Inputs'!$O$8))*'Scenario Inputs'!$H$8</f>
        <v/>
      </c>
      <c r="I6" s="374">
        <f>MAX(0,MIN(1,(A6-'Scenario Inputs'!$N$9+1)/'Scenario Inputs'!$O$9))*'Scenario Inputs'!$H$9</f>
        <v/>
      </c>
      <c r="J6" s="374">
        <f>MAX(0,MIN(1,(A6-'Scenario Inputs'!$N$10+1)/'Scenario Inputs'!$O$10))*'Scenario Inputs'!$H$10</f>
        <v/>
      </c>
      <c r="K6" s="374">
        <f>MAX(0,MIN(1,(A6-'Scenario Inputs'!$N$11+1)/'Scenario Inputs'!$O$11))*'Scenario Inputs'!$H$11</f>
        <v/>
      </c>
      <c r="L6" s="374">
        <f>MAX(0,MIN(1,(A6-'Scenario Inputs'!$N$12+1)/'Scenario Inputs'!$O$12))*'Scenario Inputs'!$H$12</f>
        <v/>
      </c>
      <c r="M6" s="374">
        <f>MAX(0,MIN(1,(A6-'Scenario Inputs'!$N$13+1)/'Scenario Inputs'!$O$13))*'Scenario Inputs'!$H$13</f>
        <v/>
      </c>
      <c r="N6" s="374">
        <f>MAX(0,MIN(1,(A6-'Scenario Inputs'!$N$14+1)/'Scenario Inputs'!$O$14))*'Scenario Inputs'!$H$14</f>
        <v/>
      </c>
      <c r="O6" s="374">
        <f>MAX(0,MIN(1,(A6-'Scenario Inputs'!$N$15+1)/'Scenario Inputs'!$O$15))*'Scenario Inputs'!$H$15</f>
        <v/>
      </c>
      <c r="P6" s="374">
        <f>MAX(0,MIN(1,(A6-'Scenario Inputs'!$N$16+1)/'Scenario Inputs'!$O$16))*'Scenario Inputs'!$H$16</f>
        <v/>
      </c>
      <c r="Q6" s="374">
        <f>MAX(0,MIN(1,(A6-'Scenario Inputs'!$N$17+1)/'Scenario Inputs'!$O$17))*'Scenario Inputs'!$H$17</f>
        <v/>
      </c>
      <c r="R6" s="374">
        <f>MAX(0,MIN(1,(A6-'Scenario Inputs'!$N$18+1)/'Scenario Inputs'!$O$18))*'Scenario Inputs'!$H$18</f>
        <v/>
      </c>
      <c r="S6" s="374">
        <f>MAX(0,MIN(1,(A6-'Scenario Inputs'!$N$19+1)/'Scenario Inputs'!$O$19))*'Scenario Inputs'!$H$19</f>
        <v/>
      </c>
      <c r="T6" s="374">
        <f>MAX(0,MIN(1,(A6-'Scenario Inputs'!$N$20+1)/'Scenario Inputs'!$O$20))*'Scenario Inputs'!$H$20</f>
        <v/>
      </c>
      <c r="U6" s="374">
        <f>MAX(0,MIN('Scenario Inputs'!$F$31,A6-'Scenario Inputs'!$F$37+1))*'Scenario Inputs'!$F$32</f>
        <v/>
      </c>
      <c r="V6" s="374">
        <f>MAX(0,MIN('Scenario Inputs'!$F$31,A6-'Scenario Inputs'!$F$37+1))*'Scenario Inputs'!$F$36</f>
        <v/>
      </c>
      <c r="W6" s="374">
        <f>SUM(G6:V6)+AL6+AM6</f>
        <v/>
      </c>
      <c r="X6" s="374">
        <f>MAX(0,MIN(1,(A6-'Scenario Inputs'!$N$7+1)/'Scenario Inputs'!$O$7))*'Scenario Inputs'!$J$7+MAX(0,MIN(1,(A6-'Scenario Inputs'!$N$8+1)/'Scenario Inputs'!$O$8))*'Scenario Inputs'!$J$8+MAX(0,MIN(1,(A6-'Scenario Inputs'!$N$9+1)/'Scenario Inputs'!$O$9))*'Scenario Inputs'!$J$9+MAX(0,MIN(1,(A6-'Scenario Inputs'!$N$10+1)/'Scenario Inputs'!$O$10))*'Scenario Inputs'!$J$10+MAX(0,MIN(1,(A6-'Scenario Inputs'!$N$11+1)/'Scenario Inputs'!$O$11))*'Scenario Inputs'!$J$11+MAX(0,MIN(1,(A6-'Scenario Inputs'!$N$12+1)/'Scenario Inputs'!$O$12))*'Scenario Inputs'!$J$12+MAX(0,MIN(1,(A6-'Scenario Inputs'!$N$13+1)/'Scenario Inputs'!$O$13))*'Scenario Inputs'!$J$13+MAX(0,MIN(1,(A6-'Scenario Inputs'!$N$14+1)/'Scenario Inputs'!$O$14))*'Scenario Inputs'!$J$14+MAX(0,MIN(1,(A6-'Scenario Inputs'!$N$15+1)/'Scenario Inputs'!$O$15))*'Scenario Inputs'!$J$15+MAX(0,MIN(1,(A6-'Scenario Inputs'!$N$16+1)/'Scenario Inputs'!$O$16))*'Scenario Inputs'!$J$16+MAX(0,MIN(1,(A6-'Scenario Inputs'!$N$17+1)/'Scenario Inputs'!$O$17))*'Scenario Inputs'!$J$17+MAX(0,MIN(1,(A6-'Scenario Inputs'!$N$18+1)/'Scenario Inputs'!$O$18))*'Scenario Inputs'!$J$18+MAX(0,MIN(1,(A6-'Scenario Inputs'!$N$19+1)/'Scenario Inputs'!$O$19))*'Scenario Inputs'!$J$19+MAX(0,MIN(1,(A6-'Scenario Inputs'!$N$20+1)/'Scenario Inputs'!$O$20))*'Scenario Inputs'!$J$20+MAX(0,MIN(1,(A6-'Scenario Inputs'!$N$21+1)/'Scenario Inputs'!$O$21))*'Scenario Inputs'!$J$21+U6+V6+AM6</f>
        <v/>
      </c>
      <c r="Y6" s="374">
        <f>W6-E6</f>
        <v/>
      </c>
      <c r="Z6" s="374">
        <f>X6-E6</f>
        <v/>
      </c>
      <c r="AA6" s="374">
        <f>AA5+E6</f>
        <v/>
      </c>
      <c r="AB6" s="335">
        <f>AB5+W6</f>
        <v/>
      </c>
      <c r="AC6" s="335">
        <f>AC5+X6</f>
        <v/>
      </c>
      <c r="AD6" s="335">
        <f>AB6-AA6</f>
        <v/>
      </c>
      <c r="AE6" s="335">
        <f>AC6-AA6</f>
        <v/>
      </c>
      <c r="AF6" s="335">
        <f>MAX(0,MIN(1,(A6-'Scenario Inputs'!$N$7+1)/'Scenario Inputs'!$O$7))*'Scenario Inputs'!$L$7+MAX(0,MIN(1,(A6-'Scenario Inputs'!$N$8+1)/'Scenario Inputs'!$O$8))*'Scenario Inputs'!$L$8+MAX(0,MIN(1,(A6-'Scenario Inputs'!$N$9+1)/'Scenario Inputs'!$O$9))*'Scenario Inputs'!$L$9+MAX(0,MIN(1,(A6-'Scenario Inputs'!$N$10+1)/'Scenario Inputs'!$O$10))*'Scenario Inputs'!$L$10+MAX(0,MIN(1,(A6-'Scenario Inputs'!$N$11+1)/'Scenario Inputs'!$O$11))*'Scenario Inputs'!$L$11+MAX(0,MIN(1,(A6-'Scenario Inputs'!$N$12+1)/'Scenario Inputs'!$O$12))*'Scenario Inputs'!$L$12+MAX(0,MIN(1,(A6-'Scenario Inputs'!$N$13+1)/'Scenario Inputs'!$O$13))*'Scenario Inputs'!$L$13+MAX(0,MIN(1,(A6-'Scenario Inputs'!$N$14+1)/'Scenario Inputs'!$O$14))*'Scenario Inputs'!$L$14+MAX(0,MIN(1,(A6-'Scenario Inputs'!$N$15+1)/'Scenario Inputs'!$O$15))*'Scenario Inputs'!$L$15+MAX(0,MIN(1,(A6-'Scenario Inputs'!$N$16+1)/'Scenario Inputs'!$O$16))*'Scenario Inputs'!$L$16+MAX(0,MIN(1,(A6-'Scenario Inputs'!$N$17+1)/'Scenario Inputs'!$O$17))*'Scenario Inputs'!$L$17+MAX(0,MIN(1,(A6-'Scenario Inputs'!$N$18+1)/'Scenario Inputs'!$O$18))*'Scenario Inputs'!$L$18+MAX(0,MIN(1,(A6-'Scenario Inputs'!$N$19+1)/'Scenario Inputs'!$O$19))*'Scenario Inputs'!$L$19+MAX(0,MIN(1,(A6-'Scenario Inputs'!$N$20+1)/'Scenario Inputs'!$O$20))*'Scenario Inputs'!$L$20+MAX(0,MIN(1,(A6-'Scenario Inputs'!$N$21+1)/'Scenario Inputs'!$O$21))*'Scenario Inputs'!$L$21</f>
        <v/>
      </c>
      <c r="AG6" s="335">
        <f>AF6*'Scenario Inputs'!$B$4</f>
        <v/>
      </c>
      <c r="AH6" s="335">
        <f>E6-AG6</f>
        <v/>
      </c>
      <c r="AI6" s="335">
        <f>X6+AG6-E6</f>
        <v/>
      </c>
      <c r="AJ6" s="335">
        <f>AJ5+AG6</f>
        <v/>
      </c>
      <c r="AK6" s="335">
        <f>AK5+AI6</f>
        <v/>
      </c>
      <c r="AL6" s="335">
        <f>MAX(0,MIN(1,(A6-'Scenario Inputs'!$N$21+1)/'Scenario Inputs'!$O$21))*'Scenario Inputs'!$H$21</f>
        <v/>
      </c>
      <c r="AM6" s="335">
        <f>MAX(0,MIN('Scenario Inputs'!$F$31,A6-'Scenario Inputs'!$F$37+1))*'Scenario Inputs'!$F$39</f>
        <v/>
      </c>
    </row>
    <row r="7">
      <c r="A7" s="373" t="n">
        <v>4</v>
      </c>
      <c r="B7" s="373">
        <f>MIN(A7,Assumptions!$B$6)</f>
        <v/>
      </c>
      <c r="C7" s="373">
        <f>B7*Assumptions!$B$4</f>
        <v/>
      </c>
      <c r="D7" s="374">
        <f>C7*Assumptions!$B$5</f>
        <v/>
      </c>
      <c r="E7" s="374">
        <f>C7*Assumptions!$B$17</f>
        <v/>
      </c>
      <c r="F7" s="374">
        <f>D7-E7</f>
        <v/>
      </c>
      <c r="G7" s="374">
        <f>MAX(0,MIN(1,(A7-'Scenario Inputs'!$N$7+1)/'Scenario Inputs'!$O$7))*'Scenario Inputs'!$H$7</f>
        <v/>
      </c>
      <c r="H7" s="374">
        <f>MAX(0,MIN(1,(A7-'Scenario Inputs'!$N$8+1)/'Scenario Inputs'!$O$8))*'Scenario Inputs'!$H$8</f>
        <v/>
      </c>
      <c r="I7" s="374">
        <f>MAX(0,MIN(1,(A7-'Scenario Inputs'!$N$9+1)/'Scenario Inputs'!$O$9))*'Scenario Inputs'!$H$9</f>
        <v/>
      </c>
      <c r="J7" s="374">
        <f>MAX(0,MIN(1,(A7-'Scenario Inputs'!$N$10+1)/'Scenario Inputs'!$O$10))*'Scenario Inputs'!$H$10</f>
        <v/>
      </c>
      <c r="K7" s="374">
        <f>MAX(0,MIN(1,(A7-'Scenario Inputs'!$N$11+1)/'Scenario Inputs'!$O$11))*'Scenario Inputs'!$H$11</f>
        <v/>
      </c>
      <c r="L7" s="374">
        <f>MAX(0,MIN(1,(A7-'Scenario Inputs'!$N$12+1)/'Scenario Inputs'!$O$12))*'Scenario Inputs'!$H$12</f>
        <v/>
      </c>
      <c r="M7" s="374">
        <f>MAX(0,MIN(1,(A7-'Scenario Inputs'!$N$13+1)/'Scenario Inputs'!$O$13))*'Scenario Inputs'!$H$13</f>
        <v/>
      </c>
      <c r="N7" s="374">
        <f>MAX(0,MIN(1,(A7-'Scenario Inputs'!$N$14+1)/'Scenario Inputs'!$O$14))*'Scenario Inputs'!$H$14</f>
        <v/>
      </c>
      <c r="O7" s="374">
        <f>MAX(0,MIN(1,(A7-'Scenario Inputs'!$N$15+1)/'Scenario Inputs'!$O$15))*'Scenario Inputs'!$H$15</f>
        <v/>
      </c>
      <c r="P7" s="374">
        <f>MAX(0,MIN(1,(A7-'Scenario Inputs'!$N$16+1)/'Scenario Inputs'!$O$16))*'Scenario Inputs'!$H$16</f>
        <v/>
      </c>
      <c r="Q7" s="374">
        <f>MAX(0,MIN(1,(A7-'Scenario Inputs'!$N$17+1)/'Scenario Inputs'!$O$17))*'Scenario Inputs'!$H$17</f>
        <v/>
      </c>
      <c r="R7" s="374">
        <f>MAX(0,MIN(1,(A7-'Scenario Inputs'!$N$18+1)/'Scenario Inputs'!$O$18))*'Scenario Inputs'!$H$18</f>
        <v/>
      </c>
      <c r="S7" s="374">
        <f>MAX(0,MIN(1,(A7-'Scenario Inputs'!$N$19+1)/'Scenario Inputs'!$O$19))*'Scenario Inputs'!$H$19</f>
        <v/>
      </c>
      <c r="T7" s="374">
        <f>MAX(0,MIN(1,(A7-'Scenario Inputs'!$N$20+1)/'Scenario Inputs'!$O$20))*'Scenario Inputs'!$H$20</f>
        <v/>
      </c>
      <c r="U7" s="374">
        <f>MAX(0,MIN('Scenario Inputs'!$F$31,A7-'Scenario Inputs'!$F$37+1))*'Scenario Inputs'!$F$32</f>
        <v/>
      </c>
      <c r="V7" s="374">
        <f>MAX(0,MIN('Scenario Inputs'!$F$31,A7-'Scenario Inputs'!$F$37+1))*'Scenario Inputs'!$F$36</f>
        <v/>
      </c>
      <c r="W7" s="374">
        <f>SUM(G7:V7)+AL7+AM7</f>
        <v/>
      </c>
      <c r="X7" s="374">
        <f>MAX(0,MIN(1,(A7-'Scenario Inputs'!$N$7+1)/'Scenario Inputs'!$O$7))*'Scenario Inputs'!$J$7+MAX(0,MIN(1,(A7-'Scenario Inputs'!$N$8+1)/'Scenario Inputs'!$O$8))*'Scenario Inputs'!$J$8+MAX(0,MIN(1,(A7-'Scenario Inputs'!$N$9+1)/'Scenario Inputs'!$O$9))*'Scenario Inputs'!$J$9+MAX(0,MIN(1,(A7-'Scenario Inputs'!$N$10+1)/'Scenario Inputs'!$O$10))*'Scenario Inputs'!$J$10+MAX(0,MIN(1,(A7-'Scenario Inputs'!$N$11+1)/'Scenario Inputs'!$O$11))*'Scenario Inputs'!$J$11+MAX(0,MIN(1,(A7-'Scenario Inputs'!$N$12+1)/'Scenario Inputs'!$O$12))*'Scenario Inputs'!$J$12+MAX(0,MIN(1,(A7-'Scenario Inputs'!$N$13+1)/'Scenario Inputs'!$O$13))*'Scenario Inputs'!$J$13+MAX(0,MIN(1,(A7-'Scenario Inputs'!$N$14+1)/'Scenario Inputs'!$O$14))*'Scenario Inputs'!$J$14+MAX(0,MIN(1,(A7-'Scenario Inputs'!$N$15+1)/'Scenario Inputs'!$O$15))*'Scenario Inputs'!$J$15+MAX(0,MIN(1,(A7-'Scenario Inputs'!$N$16+1)/'Scenario Inputs'!$O$16))*'Scenario Inputs'!$J$16+MAX(0,MIN(1,(A7-'Scenario Inputs'!$N$17+1)/'Scenario Inputs'!$O$17))*'Scenario Inputs'!$J$17+MAX(0,MIN(1,(A7-'Scenario Inputs'!$N$18+1)/'Scenario Inputs'!$O$18))*'Scenario Inputs'!$J$18+MAX(0,MIN(1,(A7-'Scenario Inputs'!$N$19+1)/'Scenario Inputs'!$O$19))*'Scenario Inputs'!$J$19+MAX(0,MIN(1,(A7-'Scenario Inputs'!$N$20+1)/'Scenario Inputs'!$O$20))*'Scenario Inputs'!$J$20+MAX(0,MIN(1,(A7-'Scenario Inputs'!$N$21+1)/'Scenario Inputs'!$O$21))*'Scenario Inputs'!$J$21+U7+V7+AM7</f>
        <v/>
      </c>
      <c r="Y7" s="374">
        <f>W7-E7</f>
        <v/>
      </c>
      <c r="Z7" s="374">
        <f>X7-E7</f>
        <v/>
      </c>
      <c r="AA7" s="374">
        <f>AA6+E7</f>
        <v/>
      </c>
      <c r="AB7" s="335">
        <f>AB6+W7</f>
        <v/>
      </c>
      <c r="AC7" s="335">
        <f>AC6+X7</f>
        <v/>
      </c>
      <c r="AD7" s="335">
        <f>AB7-AA7</f>
        <v/>
      </c>
      <c r="AE7" s="335">
        <f>AC7-AA7</f>
        <v/>
      </c>
      <c r="AF7" s="335">
        <f>MAX(0,MIN(1,(A7-'Scenario Inputs'!$N$7+1)/'Scenario Inputs'!$O$7))*'Scenario Inputs'!$L$7+MAX(0,MIN(1,(A7-'Scenario Inputs'!$N$8+1)/'Scenario Inputs'!$O$8))*'Scenario Inputs'!$L$8+MAX(0,MIN(1,(A7-'Scenario Inputs'!$N$9+1)/'Scenario Inputs'!$O$9))*'Scenario Inputs'!$L$9+MAX(0,MIN(1,(A7-'Scenario Inputs'!$N$10+1)/'Scenario Inputs'!$O$10))*'Scenario Inputs'!$L$10+MAX(0,MIN(1,(A7-'Scenario Inputs'!$N$11+1)/'Scenario Inputs'!$O$11))*'Scenario Inputs'!$L$11+MAX(0,MIN(1,(A7-'Scenario Inputs'!$N$12+1)/'Scenario Inputs'!$O$12))*'Scenario Inputs'!$L$12+MAX(0,MIN(1,(A7-'Scenario Inputs'!$N$13+1)/'Scenario Inputs'!$O$13))*'Scenario Inputs'!$L$13+MAX(0,MIN(1,(A7-'Scenario Inputs'!$N$14+1)/'Scenario Inputs'!$O$14))*'Scenario Inputs'!$L$14+MAX(0,MIN(1,(A7-'Scenario Inputs'!$N$15+1)/'Scenario Inputs'!$O$15))*'Scenario Inputs'!$L$15+MAX(0,MIN(1,(A7-'Scenario Inputs'!$N$16+1)/'Scenario Inputs'!$O$16))*'Scenario Inputs'!$L$16+MAX(0,MIN(1,(A7-'Scenario Inputs'!$N$17+1)/'Scenario Inputs'!$O$17))*'Scenario Inputs'!$L$17+MAX(0,MIN(1,(A7-'Scenario Inputs'!$N$18+1)/'Scenario Inputs'!$O$18))*'Scenario Inputs'!$L$18+MAX(0,MIN(1,(A7-'Scenario Inputs'!$N$19+1)/'Scenario Inputs'!$O$19))*'Scenario Inputs'!$L$19+MAX(0,MIN(1,(A7-'Scenario Inputs'!$N$20+1)/'Scenario Inputs'!$O$20))*'Scenario Inputs'!$L$20+MAX(0,MIN(1,(A7-'Scenario Inputs'!$N$21+1)/'Scenario Inputs'!$O$21))*'Scenario Inputs'!$L$21</f>
        <v/>
      </c>
      <c r="AG7" s="335">
        <f>AF7*'Scenario Inputs'!$B$4</f>
        <v/>
      </c>
      <c r="AH7" s="335">
        <f>E7-AG7</f>
        <v/>
      </c>
      <c r="AI7" s="335">
        <f>X7+AG7-E7</f>
        <v/>
      </c>
      <c r="AJ7" s="335">
        <f>AJ6+AG7</f>
        <v/>
      </c>
      <c r="AK7" s="335">
        <f>AK6+AI7</f>
        <v/>
      </c>
      <c r="AL7" s="335">
        <f>MAX(0,MIN(1,(A7-'Scenario Inputs'!$N$21+1)/'Scenario Inputs'!$O$21))*'Scenario Inputs'!$H$21</f>
        <v/>
      </c>
      <c r="AM7" s="335">
        <f>MAX(0,MIN('Scenario Inputs'!$F$31,A7-'Scenario Inputs'!$F$37+1))*'Scenario Inputs'!$F$39</f>
        <v/>
      </c>
    </row>
    <row r="8">
      <c r="A8" s="373" t="n">
        <v>5</v>
      </c>
      <c r="B8" s="373">
        <f>MIN(A8,Assumptions!$B$6)</f>
        <v/>
      </c>
      <c r="C8" s="373">
        <f>B8*Assumptions!$B$4</f>
        <v/>
      </c>
      <c r="D8" s="374">
        <f>C8*Assumptions!$B$5</f>
        <v/>
      </c>
      <c r="E8" s="374">
        <f>C8*Assumptions!$B$17</f>
        <v/>
      </c>
      <c r="F8" s="374">
        <f>D8-E8</f>
        <v/>
      </c>
      <c r="G8" s="374">
        <f>MAX(0,MIN(1,(A8-'Scenario Inputs'!$N$7+1)/'Scenario Inputs'!$O$7))*'Scenario Inputs'!$H$7</f>
        <v/>
      </c>
      <c r="H8" s="374">
        <f>MAX(0,MIN(1,(A8-'Scenario Inputs'!$N$8+1)/'Scenario Inputs'!$O$8))*'Scenario Inputs'!$H$8</f>
        <v/>
      </c>
      <c r="I8" s="374">
        <f>MAX(0,MIN(1,(A8-'Scenario Inputs'!$N$9+1)/'Scenario Inputs'!$O$9))*'Scenario Inputs'!$H$9</f>
        <v/>
      </c>
      <c r="J8" s="374">
        <f>MAX(0,MIN(1,(A8-'Scenario Inputs'!$N$10+1)/'Scenario Inputs'!$O$10))*'Scenario Inputs'!$H$10</f>
        <v/>
      </c>
      <c r="K8" s="374">
        <f>MAX(0,MIN(1,(A8-'Scenario Inputs'!$N$11+1)/'Scenario Inputs'!$O$11))*'Scenario Inputs'!$H$11</f>
        <v/>
      </c>
      <c r="L8" s="374">
        <f>MAX(0,MIN(1,(A8-'Scenario Inputs'!$N$12+1)/'Scenario Inputs'!$O$12))*'Scenario Inputs'!$H$12</f>
        <v/>
      </c>
      <c r="M8" s="374">
        <f>MAX(0,MIN(1,(A8-'Scenario Inputs'!$N$13+1)/'Scenario Inputs'!$O$13))*'Scenario Inputs'!$H$13</f>
        <v/>
      </c>
      <c r="N8" s="374">
        <f>MAX(0,MIN(1,(A8-'Scenario Inputs'!$N$14+1)/'Scenario Inputs'!$O$14))*'Scenario Inputs'!$H$14</f>
        <v/>
      </c>
      <c r="O8" s="374">
        <f>MAX(0,MIN(1,(A8-'Scenario Inputs'!$N$15+1)/'Scenario Inputs'!$O$15))*'Scenario Inputs'!$H$15</f>
        <v/>
      </c>
      <c r="P8" s="374">
        <f>MAX(0,MIN(1,(A8-'Scenario Inputs'!$N$16+1)/'Scenario Inputs'!$O$16))*'Scenario Inputs'!$H$16</f>
        <v/>
      </c>
      <c r="Q8" s="374">
        <f>MAX(0,MIN(1,(A8-'Scenario Inputs'!$N$17+1)/'Scenario Inputs'!$O$17))*'Scenario Inputs'!$H$17</f>
        <v/>
      </c>
      <c r="R8" s="374">
        <f>MAX(0,MIN(1,(A8-'Scenario Inputs'!$N$18+1)/'Scenario Inputs'!$O$18))*'Scenario Inputs'!$H$18</f>
        <v/>
      </c>
      <c r="S8" s="374">
        <f>MAX(0,MIN(1,(A8-'Scenario Inputs'!$N$19+1)/'Scenario Inputs'!$O$19))*'Scenario Inputs'!$H$19</f>
        <v/>
      </c>
      <c r="T8" s="374">
        <f>MAX(0,MIN(1,(A8-'Scenario Inputs'!$N$20+1)/'Scenario Inputs'!$O$20))*'Scenario Inputs'!$H$20</f>
        <v/>
      </c>
      <c r="U8" s="374">
        <f>MAX(0,MIN('Scenario Inputs'!$F$31,A8-'Scenario Inputs'!$F$37+1))*'Scenario Inputs'!$F$32</f>
        <v/>
      </c>
      <c r="V8" s="374">
        <f>MAX(0,MIN('Scenario Inputs'!$F$31,A8-'Scenario Inputs'!$F$37+1))*'Scenario Inputs'!$F$36</f>
        <v/>
      </c>
      <c r="W8" s="374">
        <f>SUM(G8:V8)+AL8+AM8</f>
        <v/>
      </c>
      <c r="X8" s="374">
        <f>MAX(0,MIN(1,(A8-'Scenario Inputs'!$N$7+1)/'Scenario Inputs'!$O$7))*'Scenario Inputs'!$J$7+MAX(0,MIN(1,(A8-'Scenario Inputs'!$N$8+1)/'Scenario Inputs'!$O$8))*'Scenario Inputs'!$J$8+MAX(0,MIN(1,(A8-'Scenario Inputs'!$N$9+1)/'Scenario Inputs'!$O$9))*'Scenario Inputs'!$J$9+MAX(0,MIN(1,(A8-'Scenario Inputs'!$N$10+1)/'Scenario Inputs'!$O$10))*'Scenario Inputs'!$J$10+MAX(0,MIN(1,(A8-'Scenario Inputs'!$N$11+1)/'Scenario Inputs'!$O$11))*'Scenario Inputs'!$J$11+MAX(0,MIN(1,(A8-'Scenario Inputs'!$N$12+1)/'Scenario Inputs'!$O$12))*'Scenario Inputs'!$J$12+MAX(0,MIN(1,(A8-'Scenario Inputs'!$N$13+1)/'Scenario Inputs'!$O$13))*'Scenario Inputs'!$J$13+MAX(0,MIN(1,(A8-'Scenario Inputs'!$N$14+1)/'Scenario Inputs'!$O$14))*'Scenario Inputs'!$J$14+MAX(0,MIN(1,(A8-'Scenario Inputs'!$N$15+1)/'Scenario Inputs'!$O$15))*'Scenario Inputs'!$J$15+MAX(0,MIN(1,(A8-'Scenario Inputs'!$N$16+1)/'Scenario Inputs'!$O$16))*'Scenario Inputs'!$J$16+MAX(0,MIN(1,(A8-'Scenario Inputs'!$N$17+1)/'Scenario Inputs'!$O$17))*'Scenario Inputs'!$J$17+MAX(0,MIN(1,(A8-'Scenario Inputs'!$N$18+1)/'Scenario Inputs'!$O$18))*'Scenario Inputs'!$J$18+MAX(0,MIN(1,(A8-'Scenario Inputs'!$N$19+1)/'Scenario Inputs'!$O$19))*'Scenario Inputs'!$J$19+MAX(0,MIN(1,(A8-'Scenario Inputs'!$N$20+1)/'Scenario Inputs'!$O$20))*'Scenario Inputs'!$J$20+MAX(0,MIN(1,(A8-'Scenario Inputs'!$N$21+1)/'Scenario Inputs'!$O$21))*'Scenario Inputs'!$J$21+U8+V8+AM8</f>
        <v/>
      </c>
      <c r="Y8" s="374">
        <f>W8-E8</f>
        <v/>
      </c>
      <c r="Z8" s="374">
        <f>X8-E8</f>
        <v/>
      </c>
      <c r="AA8" s="374">
        <f>AA7+E8</f>
        <v/>
      </c>
      <c r="AB8" s="335">
        <f>AB7+W8</f>
        <v/>
      </c>
      <c r="AC8" s="335">
        <f>AC7+X8</f>
        <v/>
      </c>
      <c r="AD8" s="335">
        <f>AB8-AA8</f>
        <v/>
      </c>
      <c r="AE8" s="335">
        <f>AC8-AA8</f>
        <v/>
      </c>
      <c r="AF8" s="335">
        <f>MAX(0,MIN(1,(A8-'Scenario Inputs'!$N$7+1)/'Scenario Inputs'!$O$7))*'Scenario Inputs'!$L$7+MAX(0,MIN(1,(A8-'Scenario Inputs'!$N$8+1)/'Scenario Inputs'!$O$8))*'Scenario Inputs'!$L$8+MAX(0,MIN(1,(A8-'Scenario Inputs'!$N$9+1)/'Scenario Inputs'!$O$9))*'Scenario Inputs'!$L$9+MAX(0,MIN(1,(A8-'Scenario Inputs'!$N$10+1)/'Scenario Inputs'!$O$10))*'Scenario Inputs'!$L$10+MAX(0,MIN(1,(A8-'Scenario Inputs'!$N$11+1)/'Scenario Inputs'!$O$11))*'Scenario Inputs'!$L$11+MAX(0,MIN(1,(A8-'Scenario Inputs'!$N$12+1)/'Scenario Inputs'!$O$12))*'Scenario Inputs'!$L$12+MAX(0,MIN(1,(A8-'Scenario Inputs'!$N$13+1)/'Scenario Inputs'!$O$13))*'Scenario Inputs'!$L$13+MAX(0,MIN(1,(A8-'Scenario Inputs'!$N$14+1)/'Scenario Inputs'!$O$14))*'Scenario Inputs'!$L$14+MAX(0,MIN(1,(A8-'Scenario Inputs'!$N$15+1)/'Scenario Inputs'!$O$15))*'Scenario Inputs'!$L$15+MAX(0,MIN(1,(A8-'Scenario Inputs'!$N$16+1)/'Scenario Inputs'!$O$16))*'Scenario Inputs'!$L$16+MAX(0,MIN(1,(A8-'Scenario Inputs'!$N$17+1)/'Scenario Inputs'!$O$17))*'Scenario Inputs'!$L$17+MAX(0,MIN(1,(A8-'Scenario Inputs'!$N$18+1)/'Scenario Inputs'!$O$18))*'Scenario Inputs'!$L$18+MAX(0,MIN(1,(A8-'Scenario Inputs'!$N$19+1)/'Scenario Inputs'!$O$19))*'Scenario Inputs'!$L$19+MAX(0,MIN(1,(A8-'Scenario Inputs'!$N$20+1)/'Scenario Inputs'!$O$20))*'Scenario Inputs'!$L$20+MAX(0,MIN(1,(A8-'Scenario Inputs'!$N$21+1)/'Scenario Inputs'!$O$21))*'Scenario Inputs'!$L$21</f>
        <v/>
      </c>
      <c r="AG8" s="335">
        <f>AF8*'Scenario Inputs'!$B$4</f>
        <v/>
      </c>
      <c r="AH8" s="335">
        <f>E8-AG8</f>
        <v/>
      </c>
      <c r="AI8" s="335">
        <f>X8+AG8-E8</f>
        <v/>
      </c>
      <c r="AJ8" s="335">
        <f>AJ7+AG8</f>
        <v/>
      </c>
      <c r="AK8" s="335">
        <f>AK7+AI8</f>
        <v/>
      </c>
      <c r="AL8" s="335">
        <f>MAX(0,MIN(1,(A8-'Scenario Inputs'!$N$21+1)/'Scenario Inputs'!$O$21))*'Scenario Inputs'!$H$21</f>
        <v/>
      </c>
      <c r="AM8" s="335">
        <f>MAX(0,MIN('Scenario Inputs'!$F$31,A8-'Scenario Inputs'!$F$37+1))*'Scenario Inputs'!$F$39</f>
        <v/>
      </c>
    </row>
    <row r="9">
      <c r="A9" s="373" t="n">
        <v>6</v>
      </c>
      <c r="B9" s="373">
        <f>MIN(A9,Assumptions!$B$6)</f>
        <v/>
      </c>
      <c r="C9" s="373">
        <f>B9*Assumptions!$B$4</f>
        <v/>
      </c>
      <c r="D9" s="374">
        <f>C9*Assumptions!$B$5</f>
        <v/>
      </c>
      <c r="E9" s="374">
        <f>C9*Assumptions!$B$17</f>
        <v/>
      </c>
      <c r="F9" s="374">
        <f>D9-E9</f>
        <v/>
      </c>
      <c r="G9" s="374">
        <f>MAX(0,MIN(1,(A9-'Scenario Inputs'!$N$7+1)/'Scenario Inputs'!$O$7))*'Scenario Inputs'!$H$7</f>
        <v/>
      </c>
      <c r="H9" s="374">
        <f>MAX(0,MIN(1,(A9-'Scenario Inputs'!$N$8+1)/'Scenario Inputs'!$O$8))*'Scenario Inputs'!$H$8</f>
        <v/>
      </c>
      <c r="I9" s="374">
        <f>MAX(0,MIN(1,(A9-'Scenario Inputs'!$N$9+1)/'Scenario Inputs'!$O$9))*'Scenario Inputs'!$H$9</f>
        <v/>
      </c>
      <c r="J9" s="374">
        <f>MAX(0,MIN(1,(A9-'Scenario Inputs'!$N$10+1)/'Scenario Inputs'!$O$10))*'Scenario Inputs'!$H$10</f>
        <v/>
      </c>
      <c r="K9" s="374">
        <f>MAX(0,MIN(1,(A9-'Scenario Inputs'!$N$11+1)/'Scenario Inputs'!$O$11))*'Scenario Inputs'!$H$11</f>
        <v/>
      </c>
      <c r="L9" s="374">
        <f>MAX(0,MIN(1,(A9-'Scenario Inputs'!$N$12+1)/'Scenario Inputs'!$O$12))*'Scenario Inputs'!$H$12</f>
        <v/>
      </c>
      <c r="M9" s="374">
        <f>MAX(0,MIN(1,(A9-'Scenario Inputs'!$N$13+1)/'Scenario Inputs'!$O$13))*'Scenario Inputs'!$H$13</f>
        <v/>
      </c>
      <c r="N9" s="374">
        <f>MAX(0,MIN(1,(A9-'Scenario Inputs'!$N$14+1)/'Scenario Inputs'!$O$14))*'Scenario Inputs'!$H$14</f>
        <v/>
      </c>
      <c r="O9" s="374">
        <f>MAX(0,MIN(1,(A9-'Scenario Inputs'!$N$15+1)/'Scenario Inputs'!$O$15))*'Scenario Inputs'!$H$15</f>
        <v/>
      </c>
      <c r="P9" s="374">
        <f>MAX(0,MIN(1,(A9-'Scenario Inputs'!$N$16+1)/'Scenario Inputs'!$O$16))*'Scenario Inputs'!$H$16</f>
        <v/>
      </c>
      <c r="Q9" s="374">
        <f>MAX(0,MIN(1,(A9-'Scenario Inputs'!$N$17+1)/'Scenario Inputs'!$O$17))*'Scenario Inputs'!$H$17</f>
        <v/>
      </c>
      <c r="R9" s="374">
        <f>MAX(0,MIN(1,(A9-'Scenario Inputs'!$N$18+1)/'Scenario Inputs'!$O$18))*'Scenario Inputs'!$H$18</f>
        <v/>
      </c>
      <c r="S9" s="374">
        <f>MAX(0,MIN(1,(A9-'Scenario Inputs'!$N$19+1)/'Scenario Inputs'!$O$19))*'Scenario Inputs'!$H$19</f>
        <v/>
      </c>
      <c r="T9" s="374">
        <f>MAX(0,MIN(1,(A9-'Scenario Inputs'!$N$20+1)/'Scenario Inputs'!$O$20))*'Scenario Inputs'!$H$20</f>
        <v/>
      </c>
      <c r="U9" s="374">
        <f>MAX(0,MIN('Scenario Inputs'!$F$31,A9-'Scenario Inputs'!$F$37+1))*'Scenario Inputs'!$F$32</f>
        <v/>
      </c>
      <c r="V9" s="374">
        <f>MAX(0,MIN('Scenario Inputs'!$F$31,A9-'Scenario Inputs'!$F$37+1))*'Scenario Inputs'!$F$36</f>
        <v/>
      </c>
      <c r="W9" s="374">
        <f>SUM(G9:V9)+AL9+AM9</f>
        <v/>
      </c>
      <c r="X9" s="374">
        <f>MAX(0,MIN(1,(A9-'Scenario Inputs'!$N$7+1)/'Scenario Inputs'!$O$7))*'Scenario Inputs'!$J$7+MAX(0,MIN(1,(A9-'Scenario Inputs'!$N$8+1)/'Scenario Inputs'!$O$8))*'Scenario Inputs'!$J$8+MAX(0,MIN(1,(A9-'Scenario Inputs'!$N$9+1)/'Scenario Inputs'!$O$9))*'Scenario Inputs'!$J$9+MAX(0,MIN(1,(A9-'Scenario Inputs'!$N$10+1)/'Scenario Inputs'!$O$10))*'Scenario Inputs'!$J$10+MAX(0,MIN(1,(A9-'Scenario Inputs'!$N$11+1)/'Scenario Inputs'!$O$11))*'Scenario Inputs'!$J$11+MAX(0,MIN(1,(A9-'Scenario Inputs'!$N$12+1)/'Scenario Inputs'!$O$12))*'Scenario Inputs'!$J$12+MAX(0,MIN(1,(A9-'Scenario Inputs'!$N$13+1)/'Scenario Inputs'!$O$13))*'Scenario Inputs'!$J$13+MAX(0,MIN(1,(A9-'Scenario Inputs'!$N$14+1)/'Scenario Inputs'!$O$14))*'Scenario Inputs'!$J$14+MAX(0,MIN(1,(A9-'Scenario Inputs'!$N$15+1)/'Scenario Inputs'!$O$15))*'Scenario Inputs'!$J$15+MAX(0,MIN(1,(A9-'Scenario Inputs'!$N$16+1)/'Scenario Inputs'!$O$16))*'Scenario Inputs'!$J$16+MAX(0,MIN(1,(A9-'Scenario Inputs'!$N$17+1)/'Scenario Inputs'!$O$17))*'Scenario Inputs'!$J$17+MAX(0,MIN(1,(A9-'Scenario Inputs'!$N$18+1)/'Scenario Inputs'!$O$18))*'Scenario Inputs'!$J$18+MAX(0,MIN(1,(A9-'Scenario Inputs'!$N$19+1)/'Scenario Inputs'!$O$19))*'Scenario Inputs'!$J$19+MAX(0,MIN(1,(A9-'Scenario Inputs'!$N$20+1)/'Scenario Inputs'!$O$20))*'Scenario Inputs'!$J$20+MAX(0,MIN(1,(A9-'Scenario Inputs'!$N$21+1)/'Scenario Inputs'!$O$21))*'Scenario Inputs'!$J$21+U9+V9+AM9</f>
        <v/>
      </c>
      <c r="Y9" s="374">
        <f>W9-E9</f>
        <v/>
      </c>
      <c r="Z9" s="374">
        <f>X9-E9</f>
        <v/>
      </c>
      <c r="AA9" s="374">
        <f>AA8+E9</f>
        <v/>
      </c>
      <c r="AB9" s="335">
        <f>AB8+W9</f>
        <v/>
      </c>
      <c r="AC9" s="335">
        <f>AC8+X9</f>
        <v/>
      </c>
      <c r="AD9" s="335">
        <f>AB9-AA9</f>
        <v/>
      </c>
      <c r="AE9" s="335">
        <f>AC9-AA9</f>
        <v/>
      </c>
      <c r="AF9" s="335">
        <f>MAX(0,MIN(1,(A9-'Scenario Inputs'!$N$7+1)/'Scenario Inputs'!$O$7))*'Scenario Inputs'!$L$7+MAX(0,MIN(1,(A9-'Scenario Inputs'!$N$8+1)/'Scenario Inputs'!$O$8))*'Scenario Inputs'!$L$8+MAX(0,MIN(1,(A9-'Scenario Inputs'!$N$9+1)/'Scenario Inputs'!$O$9))*'Scenario Inputs'!$L$9+MAX(0,MIN(1,(A9-'Scenario Inputs'!$N$10+1)/'Scenario Inputs'!$O$10))*'Scenario Inputs'!$L$10+MAX(0,MIN(1,(A9-'Scenario Inputs'!$N$11+1)/'Scenario Inputs'!$O$11))*'Scenario Inputs'!$L$11+MAX(0,MIN(1,(A9-'Scenario Inputs'!$N$12+1)/'Scenario Inputs'!$O$12))*'Scenario Inputs'!$L$12+MAX(0,MIN(1,(A9-'Scenario Inputs'!$N$13+1)/'Scenario Inputs'!$O$13))*'Scenario Inputs'!$L$13+MAX(0,MIN(1,(A9-'Scenario Inputs'!$N$14+1)/'Scenario Inputs'!$O$14))*'Scenario Inputs'!$L$14+MAX(0,MIN(1,(A9-'Scenario Inputs'!$N$15+1)/'Scenario Inputs'!$O$15))*'Scenario Inputs'!$L$15+MAX(0,MIN(1,(A9-'Scenario Inputs'!$N$16+1)/'Scenario Inputs'!$O$16))*'Scenario Inputs'!$L$16+MAX(0,MIN(1,(A9-'Scenario Inputs'!$N$17+1)/'Scenario Inputs'!$O$17))*'Scenario Inputs'!$L$17+MAX(0,MIN(1,(A9-'Scenario Inputs'!$N$18+1)/'Scenario Inputs'!$O$18))*'Scenario Inputs'!$L$18+MAX(0,MIN(1,(A9-'Scenario Inputs'!$N$19+1)/'Scenario Inputs'!$O$19))*'Scenario Inputs'!$L$19+MAX(0,MIN(1,(A9-'Scenario Inputs'!$N$20+1)/'Scenario Inputs'!$O$20))*'Scenario Inputs'!$L$20+MAX(0,MIN(1,(A9-'Scenario Inputs'!$N$21+1)/'Scenario Inputs'!$O$21))*'Scenario Inputs'!$L$21</f>
        <v/>
      </c>
      <c r="AG9" s="335">
        <f>AF9*'Scenario Inputs'!$B$4</f>
        <v/>
      </c>
      <c r="AH9" s="335">
        <f>E9-AG9</f>
        <v/>
      </c>
      <c r="AI9" s="335">
        <f>X9+AG9-E9</f>
        <v/>
      </c>
      <c r="AJ9" s="335">
        <f>AJ8+AG9</f>
        <v/>
      </c>
      <c r="AK9" s="335">
        <f>AK8+AI9</f>
        <v/>
      </c>
      <c r="AL9" s="335">
        <f>MAX(0,MIN(1,(A9-'Scenario Inputs'!$N$21+1)/'Scenario Inputs'!$O$21))*'Scenario Inputs'!$H$21</f>
        <v/>
      </c>
      <c r="AM9" s="335">
        <f>MAX(0,MIN('Scenario Inputs'!$F$31,A9-'Scenario Inputs'!$F$37+1))*'Scenario Inputs'!$F$39</f>
        <v/>
      </c>
    </row>
    <row r="10">
      <c r="A10" s="373" t="n">
        <v>7</v>
      </c>
      <c r="B10" s="373">
        <f>MIN(A10,Assumptions!$B$6)</f>
        <v/>
      </c>
      <c r="C10" s="373">
        <f>B10*Assumptions!$B$4</f>
        <v/>
      </c>
      <c r="D10" s="374">
        <f>C10*Assumptions!$B$5</f>
        <v/>
      </c>
      <c r="E10" s="374">
        <f>C10*Assumptions!$B$17</f>
        <v/>
      </c>
      <c r="F10" s="374">
        <f>D10-E10</f>
        <v/>
      </c>
      <c r="G10" s="374">
        <f>MAX(0,MIN(1,(A10-'Scenario Inputs'!$N$7+1)/'Scenario Inputs'!$O$7))*'Scenario Inputs'!$H$7</f>
        <v/>
      </c>
      <c r="H10" s="374">
        <f>MAX(0,MIN(1,(A10-'Scenario Inputs'!$N$8+1)/'Scenario Inputs'!$O$8))*'Scenario Inputs'!$H$8</f>
        <v/>
      </c>
      <c r="I10" s="374">
        <f>MAX(0,MIN(1,(A10-'Scenario Inputs'!$N$9+1)/'Scenario Inputs'!$O$9))*'Scenario Inputs'!$H$9</f>
        <v/>
      </c>
      <c r="J10" s="374">
        <f>MAX(0,MIN(1,(A10-'Scenario Inputs'!$N$10+1)/'Scenario Inputs'!$O$10))*'Scenario Inputs'!$H$10</f>
        <v/>
      </c>
      <c r="K10" s="374">
        <f>MAX(0,MIN(1,(A10-'Scenario Inputs'!$N$11+1)/'Scenario Inputs'!$O$11))*'Scenario Inputs'!$H$11</f>
        <v/>
      </c>
      <c r="L10" s="374">
        <f>MAX(0,MIN(1,(A10-'Scenario Inputs'!$N$12+1)/'Scenario Inputs'!$O$12))*'Scenario Inputs'!$H$12</f>
        <v/>
      </c>
      <c r="M10" s="374">
        <f>MAX(0,MIN(1,(A10-'Scenario Inputs'!$N$13+1)/'Scenario Inputs'!$O$13))*'Scenario Inputs'!$H$13</f>
        <v/>
      </c>
      <c r="N10" s="374">
        <f>MAX(0,MIN(1,(A10-'Scenario Inputs'!$N$14+1)/'Scenario Inputs'!$O$14))*'Scenario Inputs'!$H$14</f>
        <v/>
      </c>
      <c r="O10" s="374">
        <f>MAX(0,MIN(1,(A10-'Scenario Inputs'!$N$15+1)/'Scenario Inputs'!$O$15))*'Scenario Inputs'!$H$15</f>
        <v/>
      </c>
      <c r="P10" s="374">
        <f>MAX(0,MIN(1,(A10-'Scenario Inputs'!$N$16+1)/'Scenario Inputs'!$O$16))*'Scenario Inputs'!$H$16</f>
        <v/>
      </c>
      <c r="Q10" s="374">
        <f>MAX(0,MIN(1,(A10-'Scenario Inputs'!$N$17+1)/'Scenario Inputs'!$O$17))*'Scenario Inputs'!$H$17</f>
        <v/>
      </c>
      <c r="R10" s="374">
        <f>MAX(0,MIN(1,(A10-'Scenario Inputs'!$N$18+1)/'Scenario Inputs'!$O$18))*'Scenario Inputs'!$H$18</f>
        <v/>
      </c>
      <c r="S10" s="374">
        <f>MAX(0,MIN(1,(A10-'Scenario Inputs'!$N$19+1)/'Scenario Inputs'!$O$19))*'Scenario Inputs'!$H$19</f>
        <v/>
      </c>
      <c r="T10" s="374">
        <f>MAX(0,MIN(1,(A10-'Scenario Inputs'!$N$20+1)/'Scenario Inputs'!$O$20))*'Scenario Inputs'!$H$20</f>
        <v/>
      </c>
      <c r="U10" s="374">
        <f>MAX(0,MIN('Scenario Inputs'!$F$31,A10-'Scenario Inputs'!$F$37+1))*'Scenario Inputs'!$F$32</f>
        <v/>
      </c>
      <c r="V10" s="374">
        <f>MAX(0,MIN('Scenario Inputs'!$F$31,A10-'Scenario Inputs'!$F$37+1))*'Scenario Inputs'!$F$36</f>
        <v/>
      </c>
      <c r="W10" s="374">
        <f>SUM(G10:V10)+AL10+AM10</f>
        <v/>
      </c>
      <c r="X10" s="374">
        <f>MAX(0,MIN(1,(A10-'Scenario Inputs'!$N$7+1)/'Scenario Inputs'!$O$7))*'Scenario Inputs'!$J$7+MAX(0,MIN(1,(A10-'Scenario Inputs'!$N$8+1)/'Scenario Inputs'!$O$8))*'Scenario Inputs'!$J$8+MAX(0,MIN(1,(A10-'Scenario Inputs'!$N$9+1)/'Scenario Inputs'!$O$9))*'Scenario Inputs'!$J$9+MAX(0,MIN(1,(A10-'Scenario Inputs'!$N$10+1)/'Scenario Inputs'!$O$10))*'Scenario Inputs'!$J$10+MAX(0,MIN(1,(A10-'Scenario Inputs'!$N$11+1)/'Scenario Inputs'!$O$11))*'Scenario Inputs'!$J$11+MAX(0,MIN(1,(A10-'Scenario Inputs'!$N$12+1)/'Scenario Inputs'!$O$12))*'Scenario Inputs'!$J$12+MAX(0,MIN(1,(A10-'Scenario Inputs'!$N$13+1)/'Scenario Inputs'!$O$13))*'Scenario Inputs'!$J$13+MAX(0,MIN(1,(A10-'Scenario Inputs'!$N$14+1)/'Scenario Inputs'!$O$14))*'Scenario Inputs'!$J$14+MAX(0,MIN(1,(A10-'Scenario Inputs'!$N$15+1)/'Scenario Inputs'!$O$15))*'Scenario Inputs'!$J$15+MAX(0,MIN(1,(A10-'Scenario Inputs'!$N$16+1)/'Scenario Inputs'!$O$16))*'Scenario Inputs'!$J$16+MAX(0,MIN(1,(A10-'Scenario Inputs'!$N$17+1)/'Scenario Inputs'!$O$17))*'Scenario Inputs'!$J$17+MAX(0,MIN(1,(A10-'Scenario Inputs'!$N$18+1)/'Scenario Inputs'!$O$18))*'Scenario Inputs'!$J$18+MAX(0,MIN(1,(A10-'Scenario Inputs'!$N$19+1)/'Scenario Inputs'!$O$19))*'Scenario Inputs'!$J$19+MAX(0,MIN(1,(A10-'Scenario Inputs'!$N$20+1)/'Scenario Inputs'!$O$20))*'Scenario Inputs'!$J$20+MAX(0,MIN(1,(A10-'Scenario Inputs'!$N$21+1)/'Scenario Inputs'!$O$21))*'Scenario Inputs'!$J$21+U10+V10+AM10</f>
        <v/>
      </c>
      <c r="Y10" s="374">
        <f>W10-E10</f>
        <v/>
      </c>
      <c r="Z10" s="374">
        <f>X10-E10</f>
        <v/>
      </c>
      <c r="AA10" s="374">
        <f>AA9+E10</f>
        <v/>
      </c>
      <c r="AB10" s="335">
        <f>AB9+W10</f>
        <v/>
      </c>
      <c r="AC10" s="335">
        <f>AC9+X10</f>
        <v/>
      </c>
      <c r="AD10" s="335">
        <f>AB10-AA10</f>
        <v/>
      </c>
      <c r="AE10" s="335">
        <f>AC10-AA10</f>
        <v/>
      </c>
      <c r="AF10" s="335">
        <f>MAX(0,MIN(1,(A10-'Scenario Inputs'!$N$7+1)/'Scenario Inputs'!$O$7))*'Scenario Inputs'!$L$7+MAX(0,MIN(1,(A10-'Scenario Inputs'!$N$8+1)/'Scenario Inputs'!$O$8))*'Scenario Inputs'!$L$8+MAX(0,MIN(1,(A10-'Scenario Inputs'!$N$9+1)/'Scenario Inputs'!$O$9))*'Scenario Inputs'!$L$9+MAX(0,MIN(1,(A10-'Scenario Inputs'!$N$10+1)/'Scenario Inputs'!$O$10))*'Scenario Inputs'!$L$10+MAX(0,MIN(1,(A10-'Scenario Inputs'!$N$11+1)/'Scenario Inputs'!$O$11))*'Scenario Inputs'!$L$11+MAX(0,MIN(1,(A10-'Scenario Inputs'!$N$12+1)/'Scenario Inputs'!$O$12))*'Scenario Inputs'!$L$12+MAX(0,MIN(1,(A10-'Scenario Inputs'!$N$13+1)/'Scenario Inputs'!$O$13))*'Scenario Inputs'!$L$13+MAX(0,MIN(1,(A10-'Scenario Inputs'!$N$14+1)/'Scenario Inputs'!$O$14))*'Scenario Inputs'!$L$14+MAX(0,MIN(1,(A10-'Scenario Inputs'!$N$15+1)/'Scenario Inputs'!$O$15))*'Scenario Inputs'!$L$15+MAX(0,MIN(1,(A10-'Scenario Inputs'!$N$16+1)/'Scenario Inputs'!$O$16))*'Scenario Inputs'!$L$16+MAX(0,MIN(1,(A10-'Scenario Inputs'!$N$17+1)/'Scenario Inputs'!$O$17))*'Scenario Inputs'!$L$17+MAX(0,MIN(1,(A10-'Scenario Inputs'!$N$18+1)/'Scenario Inputs'!$O$18))*'Scenario Inputs'!$L$18+MAX(0,MIN(1,(A10-'Scenario Inputs'!$N$19+1)/'Scenario Inputs'!$O$19))*'Scenario Inputs'!$L$19+MAX(0,MIN(1,(A10-'Scenario Inputs'!$N$20+1)/'Scenario Inputs'!$O$20))*'Scenario Inputs'!$L$20+MAX(0,MIN(1,(A10-'Scenario Inputs'!$N$21+1)/'Scenario Inputs'!$O$21))*'Scenario Inputs'!$L$21</f>
        <v/>
      </c>
      <c r="AG10" s="335">
        <f>AF10*'Scenario Inputs'!$B$4</f>
        <v/>
      </c>
      <c r="AH10" s="335">
        <f>E10-AG10</f>
        <v/>
      </c>
      <c r="AI10" s="335">
        <f>X10+AG10-E10</f>
        <v/>
      </c>
      <c r="AJ10" s="335">
        <f>AJ9+AG10</f>
        <v/>
      </c>
      <c r="AK10" s="335">
        <f>AK9+AI10</f>
        <v/>
      </c>
      <c r="AL10" s="335">
        <f>MAX(0,MIN(1,(A10-'Scenario Inputs'!$N$21+1)/'Scenario Inputs'!$O$21))*'Scenario Inputs'!$H$21</f>
        <v/>
      </c>
      <c r="AM10" s="335">
        <f>MAX(0,MIN('Scenario Inputs'!$F$31,A10-'Scenario Inputs'!$F$37+1))*'Scenario Inputs'!$F$39</f>
        <v/>
      </c>
    </row>
    <row r="11">
      <c r="A11" s="373" t="n">
        <v>8</v>
      </c>
      <c r="B11" s="373">
        <f>MIN(A11,Assumptions!$B$6)</f>
        <v/>
      </c>
      <c r="C11" s="373">
        <f>B11*Assumptions!$B$4</f>
        <v/>
      </c>
      <c r="D11" s="374">
        <f>C11*Assumptions!$B$5</f>
        <v/>
      </c>
      <c r="E11" s="374">
        <f>C11*Assumptions!$B$17</f>
        <v/>
      </c>
      <c r="F11" s="374">
        <f>D11-E11</f>
        <v/>
      </c>
      <c r="G11" s="374">
        <f>MAX(0,MIN(1,(A11-'Scenario Inputs'!$N$7+1)/'Scenario Inputs'!$O$7))*'Scenario Inputs'!$H$7</f>
        <v/>
      </c>
      <c r="H11" s="374">
        <f>MAX(0,MIN(1,(A11-'Scenario Inputs'!$N$8+1)/'Scenario Inputs'!$O$8))*'Scenario Inputs'!$H$8</f>
        <v/>
      </c>
      <c r="I11" s="374">
        <f>MAX(0,MIN(1,(A11-'Scenario Inputs'!$N$9+1)/'Scenario Inputs'!$O$9))*'Scenario Inputs'!$H$9</f>
        <v/>
      </c>
      <c r="J11" s="374">
        <f>MAX(0,MIN(1,(A11-'Scenario Inputs'!$N$10+1)/'Scenario Inputs'!$O$10))*'Scenario Inputs'!$H$10</f>
        <v/>
      </c>
      <c r="K11" s="374">
        <f>MAX(0,MIN(1,(A11-'Scenario Inputs'!$N$11+1)/'Scenario Inputs'!$O$11))*'Scenario Inputs'!$H$11</f>
        <v/>
      </c>
      <c r="L11" s="374">
        <f>MAX(0,MIN(1,(A11-'Scenario Inputs'!$N$12+1)/'Scenario Inputs'!$O$12))*'Scenario Inputs'!$H$12</f>
        <v/>
      </c>
      <c r="M11" s="374">
        <f>MAX(0,MIN(1,(A11-'Scenario Inputs'!$N$13+1)/'Scenario Inputs'!$O$13))*'Scenario Inputs'!$H$13</f>
        <v/>
      </c>
      <c r="N11" s="374">
        <f>MAX(0,MIN(1,(A11-'Scenario Inputs'!$N$14+1)/'Scenario Inputs'!$O$14))*'Scenario Inputs'!$H$14</f>
        <v/>
      </c>
      <c r="O11" s="374">
        <f>MAX(0,MIN(1,(A11-'Scenario Inputs'!$N$15+1)/'Scenario Inputs'!$O$15))*'Scenario Inputs'!$H$15</f>
        <v/>
      </c>
      <c r="P11" s="374">
        <f>MAX(0,MIN(1,(A11-'Scenario Inputs'!$N$16+1)/'Scenario Inputs'!$O$16))*'Scenario Inputs'!$H$16</f>
        <v/>
      </c>
      <c r="Q11" s="374">
        <f>MAX(0,MIN(1,(A11-'Scenario Inputs'!$N$17+1)/'Scenario Inputs'!$O$17))*'Scenario Inputs'!$H$17</f>
        <v/>
      </c>
      <c r="R11" s="374">
        <f>MAX(0,MIN(1,(A11-'Scenario Inputs'!$N$18+1)/'Scenario Inputs'!$O$18))*'Scenario Inputs'!$H$18</f>
        <v/>
      </c>
      <c r="S11" s="374">
        <f>MAX(0,MIN(1,(A11-'Scenario Inputs'!$N$19+1)/'Scenario Inputs'!$O$19))*'Scenario Inputs'!$H$19</f>
        <v/>
      </c>
      <c r="T11" s="374">
        <f>MAX(0,MIN(1,(A11-'Scenario Inputs'!$N$20+1)/'Scenario Inputs'!$O$20))*'Scenario Inputs'!$H$20</f>
        <v/>
      </c>
      <c r="U11" s="374">
        <f>MAX(0,MIN('Scenario Inputs'!$F$31,A11-'Scenario Inputs'!$F$37+1))*'Scenario Inputs'!$F$32</f>
        <v/>
      </c>
      <c r="V11" s="374">
        <f>MAX(0,MIN('Scenario Inputs'!$F$31,A11-'Scenario Inputs'!$F$37+1))*'Scenario Inputs'!$F$36</f>
        <v/>
      </c>
      <c r="W11" s="374">
        <f>SUM(G11:V11)+AL11+AM11</f>
        <v/>
      </c>
      <c r="X11" s="374">
        <f>MAX(0,MIN(1,(A11-'Scenario Inputs'!$N$7+1)/'Scenario Inputs'!$O$7))*'Scenario Inputs'!$J$7+MAX(0,MIN(1,(A11-'Scenario Inputs'!$N$8+1)/'Scenario Inputs'!$O$8))*'Scenario Inputs'!$J$8+MAX(0,MIN(1,(A11-'Scenario Inputs'!$N$9+1)/'Scenario Inputs'!$O$9))*'Scenario Inputs'!$J$9+MAX(0,MIN(1,(A11-'Scenario Inputs'!$N$10+1)/'Scenario Inputs'!$O$10))*'Scenario Inputs'!$J$10+MAX(0,MIN(1,(A11-'Scenario Inputs'!$N$11+1)/'Scenario Inputs'!$O$11))*'Scenario Inputs'!$J$11+MAX(0,MIN(1,(A11-'Scenario Inputs'!$N$12+1)/'Scenario Inputs'!$O$12))*'Scenario Inputs'!$J$12+MAX(0,MIN(1,(A11-'Scenario Inputs'!$N$13+1)/'Scenario Inputs'!$O$13))*'Scenario Inputs'!$J$13+MAX(0,MIN(1,(A11-'Scenario Inputs'!$N$14+1)/'Scenario Inputs'!$O$14))*'Scenario Inputs'!$J$14+MAX(0,MIN(1,(A11-'Scenario Inputs'!$N$15+1)/'Scenario Inputs'!$O$15))*'Scenario Inputs'!$J$15+MAX(0,MIN(1,(A11-'Scenario Inputs'!$N$16+1)/'Scenario Inputs'!$O$16))*'Scenario Inputs'!$J$16+MAX(0,MIN(1,(A11-'Scenario Inputs'!$N$17+1)/'Scenario Inputs'!$O$17))*'Scenario Inputs'!$J$17+MAX(0,MIN(1,(A11-'Scenario Inputs'!$N$18+1)/'Scenario Inputs'!$O$18))*'Scenario Inputs'!$J$18+MAX(0,MIN(1,(A11-'Scenario Inputs'!$N$19+1)/'Scenario Inputs'!$O$19))*'Scenario Inputs'!$J$19+MAX(0,MIN(1,(A11-'Scenario Inputs'!$N$20+1)/'Scenario Inputs'!$O$20))*'Scenario Inputs'!$J$20+MAX(0,MIN(1,(A11-'Scenario Inputs'!$N$21+1)/'Scenario Inputs'!$O$21))*'Scenario Inputs'!$J$21+U11+V11+AM11</f>
        <v/>
      </c>
      <c r="Y11" s="374">
        <f>W11-E11</f>
        <v/>
      </c>
      <c r="Z11" s="374">
        <f>X11-E11</f>
        <v/>
      </c>
      <c r="AA11" s="374">
        <f>AA10+E11</f>
        <v/>
      </c>
      <c r="AB11" s="335">
        <f>AB10+W11</f>
        <v/>
      </c>
      <c r="AC11" s="335">
        <f>AC10+X11</f>
        <v/>
      </c>
      <c r="AD11" s="335">
        <f>AB11-AA11</f>
        <v/>
      </c>
      <c r="AE11" s="335">
        <f>AC11-AA11</f>
        <v/>
      </c>
      <c r="AF11" s="335">
        <f>MAX(0,MIN(1,(A11-'Scenario Inputs'!$N$7+1)/'Scenario Inputs'!$O$7))*'Scenario Inputs'!$L$7+MAX(0,MIN(1,(A11-'Scenario Inputs'!$N$8+1)/'Scenario Inputs'!$O$8))*'Scenario Inputs'!$L$8+MAX(0,MIN(1,(A11-'Scenario Inputs'!$N$9+1)/'Scenario Inputs'!$O$9))*'Scenario Inputs'!$L$9+MAX(0,MIN(1,(A11-'Scenario Inputs'!$N$10+1)/'Scenario Inputs'!$O$10))*'Scenario Inputs'!$L$10+MAX(0,MIN(1,(A11-'Scenario Inputs'!$N$11+1)/'Scenario Inputs'!$O$11))*'Scenario Inputs'!$L$11+MAX(0,MIN(1,(A11-'Scenario Inputs'!$N$12+1)/'Scenario Inputs'!$O$12))*'Scenario Inputs'!$L$12+MAX(0,MIN(1,(A11-'Scenario Inputs'!$N$13+1)/'Scenario Inputs'!$O$13))*'Scenario Inputs'!$L$13+MAX(0,MIN(1,(A11-'Scenario Inputs'!$N$14+1)/'Scenario Inputs'!$O$14))*'Scenario Inputs'!$L$14+MAX(0,MIN(1,(A11-'Scenario Inputs'!$N$15+1)/'Scenario Inputs'!$O$15))*'Scenario Inputs'!$L$15+MAX(0,MIN(1,(A11-'Scenario Inputs'!$N$16+1)/'Scenario Inputs'!$O$16))*'Scenario Inputs'!$L$16+MAX(0,MIN(1,(A11-'Scenario Inputs'!$N$17+1)/'Scenario Inputs'!$O$17))*'Scenario Inputs'!$L$17+MAX(0,MIN(1,(A11-'Scenario Inputs'!$N$18+1)/'Scenario Inputs'!$O$18))*'Scenario Inputs'!$L$18+MAX(0,MIN(1,(A11-'Scenario Inputs'!$N$19+1)/'Scenario Inputs'!$O$19))*'Scenario Inputs'!$L$19+MAX(0,MIN(1,(A11-'Scenario Inputs'!$N$20+1)/'Scenario Inputs'!$O$20))*'Scenario Inputs'!$L$20+MAX(0,MIN(1,(A11-'Scenario Inputs'!$N$21+1)/'Scenario Inputs'!$O$21))*'Scenario Inputs'!$L$21</f>
        <v/>
      </c>
      <c r="AG11" s="335">
        <f>AF11*'Scenario Inputs'!$B$4</f>
        <v/>
      </c>
      <c r="AH11" s="335">
        <f>E11-AG11</f>
        <v/>
      </c>
      <c r="AI11" s="335">
        <f>X11+AG11-E11</f>
        <v/>
      </c>
      <c r="AJ11" s="335">
        <f>AJ10+AG11</f>
        <v/>
      </c>
      <c r="AK11" s="335">
        <f>AK10+AI11</f>
        <v/>
      </c>
      <c r="AL11" s="335">
        <f>MAX(0,MIN(1,(A11-'Scenario Inputs'!$N$21+1)/'Scenario Inputs'!$O$21))*'Scenario Inputs'!$H$21</f>
        <v/>
      </c>
      <c r="AM11" s="335">
        <f>MAX(0,MIN('Scenario Inputs'!$F$31,A11-'Scenario Inputs'!$F$37+1))*'Scenario Inputs'!$F$39</f>
        <v/>
      </c>
    </row>
    <row r="12">
      <c r="A12" s="373" t="n">
        <v>9</v>
      </c>
      <c r="B12" s="373">
        <f>MIN(A12,Assumptions!$B$6)</f>
        <v/>
      </c>
      <c r="C12" s="373">
        <f>B12*Assumptions!$B$4</f>
        <v/>
      </c>
      <c r="D12" s="374">
        <f>C12*Assumptions!$B$5</f>
        <v/>
      </c>
      <c r="E12" s="374">
        <f>C12*Assumptions!$B$17</f>
        <v/>
      </c>
      <c r="F12" s="374">
        <f>D12-E12</f>
        <v/>
      </c>
      <c r="G12" s="374">
        <f>MAX(0,MIN(1,(A12-'Scenario Inputs'!$N$7+1)/'Scenario Inputs'!$O$7))*'Scenario Inputs'!$H$7</f>
        <v/>
      </c>
      <c r="H12" s="374">
        <f>MAX(0,MIN(1,(A12-'Scenario Inputs'!$N$8+1)/'Scenario Inputs'!$O$8))*'Scenario Inputs'!$H$8</f>
        <v/>
      </c>
      <c r="I12" s="374">
        <f>MAX(0,MIN(1,(A12-'Scenario Inputs'!$N$9+1)/'Scenario Inputs'!$O$9))*'Scenario Inputs'!$H$9</f>
        <v/>
      </c>
      <c r="J12" s="374">
        <f>MAX(0,MIN(1,(A12-'Scenario Inputs'!$N$10+1)/'Scenario Inputs'!$O$10))*'Scenario Inputs'!$H$10</f>
        <v/>
      </c>
      <c r="K12" s="374">
        <f>MAX(0,MIN(1,(A12-'Scenario Inputs'!$N$11+1)/'Scenario Inputs'!$O$11))*'Scenario Inputs'!$H$11</f>
        <v/>
      </c>
      <c r="L12" s="374">
        <f>MAX(0,MIN(1,(A12-'Scenario Inputs'!$N$12+1)/'Scenario Inputs'!$O$12))*'Scenario Inputs'!$H$12</f>
        <v/>
      </c>
      <c r="M12" s="374">
        <f>MAX(0,MIN(1,(A12-'Scenario Inputs'!$N$13+1)/'Scenario Inputs'!$O$13))*'Scenario Inputs'!$H$13</f>
        <v/>
      </c>
      <c r="N12" s="374">
        <f>MAX(0,MIN(1,(A12-'Scenario Inputs'!$N$14+1)/'Scenario Inputs'!$O$14))*'Scenario Inputs'!$H$14</f>
        <v/>
      </c>
      <c r="O12" s="374">
        <f>MAX(0,MIN(1,(A12-'Scenario Inputs'!$N$15+1)/'Scenario Inputs'!$O$15))*'Scenario Inputs'!$H$15</f>
        <v/>
      </c>
      <c r="P12" s="374">
        <f>MAX(0,MIN(1,(A12-'Scenario Inputs'!$N$16+1)/'Scenario Inputs'!$O$16))*'Scenario Inputs'!$H$16</f>
        <v/>
      </c>
      <c r="Q12" s="374">
        <f>MAX(0,MIN(1,(A12-'Scenario Inputs'!$N$17+1)/'Scenario Inputs'!$O$17))*'Scenario Inputs'!$H$17</f>
        <v/>
      </c>
      <c r="R12" s="374">
        <f>MAX(0,MIN(1,(A12-'Scenario Inputs'!$N$18+1)/'Scenario Inputs'!$O$18))*'Scenario Inputs'!$H$18</f>
        <v/>
      </c>
      <c r="S12" s="374">
        <f>MAX(0,MIN(1,(A12-'Scenario Inputs'!$N$19+1)/'Scenario Inputs'!$O$19))*'Scenario Inputs'!$H$19</f>
        <v/>
      </c>
      <c r="T12" s="374">
        <f>MAX(0,MIN(1,(A12-'Scenario Inputs'!$N$20+1)/'Scenario Inputs'!$O$20))*'Scenario Inputs'!$H$20</f>
        <v/>
      </c>
      <c r="U12" s="374">
        <f>MAX(0,MIN('Scenario Inputs'!$F$31,A12-'Scenario Inputs'!$F$37+1))*'Scenario Inputs'!$F$32</f>
        <v/>
      </c>
      <c r="V12" s="374">
        <f>MAX(0,MIN('Scenario Inputs'!$F$31,A12-'Scenario Inputs'!$F$37+1))*'Scenario Inputs'!$F$36</f>
        <v/>
      </c>
      <c r="W12" s="374">
        <f>SUM(G12:V12)+AL12+AM12</f>
        <v/>
      </c>
      <c r="X12" s="374">
        <f>MAX(0,MIN(1,(A12-'Scenario Inputs'!$N$7+1)/'Scenario Inputs'!$O$7))*'Scenario Inputs'!$J$7+MAX(0,MIN(1,(A12-'Scenario Inputs'!$N$8+1)/'Scenario Inputs'!$O$8))*'Scenario Inputs'!$J$8+MAX(0,MIN(1,(A12-'Scenario Inputs'!$N$9+1)/'Scenario Inputs'!$O$9))*'Scenario Inputs'!$J$9+MAX(0,MIN(1,(A12-'Scenario Inputs'!$N$10+1)/'Scenario Inputs'!$O$10))*'Scenario Inputs'!$J$10+MAX(0,MIN(1,(A12-'Scenario Inputs'!$N$11+1)/'Scenario Inputs'!$O$11))*'Scenario Inputs'!$J$11+MAX(0,MIN(1,(A12-'Scenario Inputs'!$N$12+1)/'Scenario Inputs'!$O$12))*'Scenario Inputs'!$J$12+MAX(0,MIN(1,(A12-'Scenario Inputs'!$N$13+1)/'Scenario Inputs'!$O$13))*'Scenario Inputs'!$J$13+MAX(0,MIN(1,(A12-'Scenario Inputs'!$N$14+1)/'Scenario Inputs'!$O$14))*'Scenario Inputs'!$J$14+MAX(0,MIN(1,(A12-'Scenario Inputs'!$N$15+1)/'Scenario Inputs'!$O$15))*'Scenario Inputs'!$J$15+MAX(0,MIN(1,(A12-'Scenario Inputs'!$N$16+1)/'Scenario Inputs'!$O$16))*'Scenario Inputs'!$J$16+MAX(0,MIN(1,(A12-'Scenario Inputs'!$N$17+1)/'Scenario Inputs'!$O$17))*'Scenario Inputs'!$J$17+MAX(0,MIN(1,(A12-'Scenario Inputs'!$N$18+1)/'Scenario Inputs'!$O$18))*'Scenario Inputs'!$J$18+MAX(0,MIN(1,(A12-'Scenario Inputs'!$N$19+1)/'Scenario Inputs'!$O$19))*'Scenario Inputs'!$J$19+MAX(0,MIN(1,(A12-'Scenario Inputs'!$N$20+1)/'Scenario Inputs'!$O$20))*'Scenario Inputs'!$J$20+MAX(0,MIN(1,(A12-'Scenario Inputs'!$N$21+1)/'Scenario Inputs'!$O$21))*'Scenario Inputs'!$J$21+U12+V12+AM12</f>
        <v/>
      </c>
      <c r="Y12" s="374">
        <f>W12-E12</f>
        <v/>
      </c>
      <c r="Z12" s="374">
        <f>X12-E12</f>
        <v/>
      </c>
      <c r="AA12" s="374">
        <f>AA11+E12</f>
        <v/>
      </c>
      <c r="AB12" s="335">
        <f>AB11+W12</f>
        <v/>
      </c>
      <c r="AC12" s="335">
        <f>AC11+X12</f>
        <v/>
      </c>
      <c r="AD12" s="335">
        <f>AB12-AA12</f>
        <v/>
      </c>
      <c r="AE12" s="335">
        <f>AC12-AA12</f>
        <v/>
      </c>
      <c r="AF12" s="335">
        <f>MAX(0,MIN(1,(A12-'Scenario Inputs'!$N$7+1)/'Scenario Inputs'!$O$7))*'Scenario Inputs'!$L$7+MAX(0,MIN(1,(A12-'Scenario Inputs'!$N$8+1)/'Scenario Inputs'!$O$8))*'Scenario Inputs'!$L$8+MAX(0,MIN(1,(A12-'Scenario Inputs'!$N$9+1)/'Scenario Inputs'!$O$9))*'Scenario Inputs'!$L$9+MAX(0,MIN(1,(A12-'Scenario Inputs'!$N$10+1)/'Scenario Inputs'!$O$10))*'Scenario Inputs'!$L$10+MAX(0,MIN(1,(A12-'Scenario Inputs'!$N$11+1)/'Scenario Inputs'!$O$11))*'Scenario Inputs'!$L$11+MAX(0,MIN(1,(A12-'Scenario Inputs'!$N$12+1)/'Scenario Inputs'!$O$12))*'Scenario Inputs'!$L$12+MAX(0,MIN(1,(A12-'Scenario Inputs'!$N$13+1)/'Scenario Inputs'!$O$13))*'Scenario Inputs'!$L$13+MAX(0,MIN(1,(A12-'Scenario Inputs'!$N$14+1)/'Scenario Inputs'!$O$14))*'Scenario Inputs'!$L$14+MAX(0,MIN(1,(A12-'Scenario Inputs'!$N$15+1)/'Scenario Inputs'!$O$15))*'Scenario Inputs'!$L$15+MAX(0,MIN(1,(A12-'Scenario Inputs'!$N$16+1)/'Scenario Inputs'!$O$16))*'Scenario Inputs'!$L$16+MAX(0,MIN(1,(A12-'Scenario Inputs'!$N$17+1)/'Scenario Inputs'!$O$17))*'Scenario Inputs'!$L$17+MAX(0,MIN(1,(A12-'Scenario Inputs'!$N$18+1)/'Scenario Inputs'!$O$18))*'Scenario Inputs'!$L$18+MAX(0,MIN(1,(A12-'Scenario Inputs'!$N$19+1)/'Scenario Inputs'!$O$19))*'Scenario Inputs'!$L$19+MAX(0,MIN(1,(A12-'Scenario Inputs'!$N$20+1)/'Scenario Inputs'!$O$20))*'Scenario Inputs'!$L$20+MAX(0,MIN(1,(A12-'Scenario Inputs'!$N$21+1)/'Scenario Inputs'!$O$21))*'Scenario Inputs'!$L$21</f>
        <v/>
      </c>
      <c r="AG12" s="335">
        <f>AF12*'Scenario Inputs'!$B$4</f>
        <v/>
      </c>
      <c r="AH12" s="335">
        <f>E12-AG12</f>
        <v/>
      </c>
      <c r="AI12" s="335">
        <f>X12+AG12-E12</f>
        <v/>
      </c>
      <c r="AJ12" s="335">
        <f>AJ11+AG12</f>
        <v/>
      </c>
      <c r="AK12" s="335">
        <f>AK11+AI12</f>
        <v/>
      </c>
      <c r="AL12" s="335">
        <f>MAX(0,MIN(1,(A12-'Scenario Inputs'!$N$21+1)/'Scenario Inputs'!$O$21))*'Scenario Inputs'!$H$21</f>
        <v/>
      </c>
      <c r="AM12" s="335">
        <f>MAX(0,MIN('Scenario Inputs'!$F$31,A12-'Scenario Inputs'!$F$37+1))*'Scenario Inputs'!$F$39</f>
        <v/>
      </c>
    </row>
    <row r="13">
      <c r="A13" s="373" t="n">
        <v>10</v>
      </c>
      <c r="B13" s="373">
        <f>MIN(A13,Assumptions!$B$6)</f>
        <v/>
      </c>
      <c r="C13" s="373">
        <f>B13*Assumptions!$B$4</f>
        <v/>
      </c>
      <c r="D13" s="374">
        <f>C13*Assumptions!$B$5</f>
        <v/>
      </c>
      <c r="E13" s="374">
        <f>C13*Assumptions!$B$17</f>
        <v/>
      </c>
      <c r="F13" s="374">
        <f>D13-E13</f>
        <v/>
      </c>
      <c r="G13" s="374">
        <f>MAX(0,MIN(1,(A13-'Scenario Inputs'!$N$7+1)/'Scenario Inputs'!$O$7))*'Scenario Inputs'!$H$7</f>
        <v/>
      </c>
      <c r="H13" s="374">
        <f>MAX(0,MIN(1,(A13-'Scenario Inputs'!$N$8+1)/'Scenario Inputs'!$O$8))*'Scenario Inputs'!$H$8</f>
        <v/>
      </c>
      <c r="I13" s="374">
        <f>MAX(0,MIN(1,(A13-'Scenario Inputs'!$N$9+1)/'Scenario Inputs'!$O$9))*'Scenario Inputs'!$H$9</f>
        <v/>
      </c>
      <c r="J13" s="374">
        <f>MAX(0,MIN(1,(A13-'Scenario Inputs'!$N$10+1)/'Scenario Inputs'!$O$10))*'Scenario Inputs'!$H$10</f>
        <v/>
      </c>
      <c r="K13" s="374">
        <f>MAX(0,MIN(1,(A13-'Scenario Inputs'!$N$11+1)/'Scenario Inputs'!$O$11))*'Scenario Inputs'!$H$11</f>
        <v/>
      </c>
      <c r="L13" s="374">
        <f>MAX(0,MIN(1,(A13-'Scenario Inputs'!$N$12+1)/'Scenario Inputs'!$O$12))*'Scenario Inputs'!$H$12</f>
        <v/>
      </c>
      <c r="M13" s="374">
        <f>MAX(0,MIN(1,(A13-'Scenario Inputs'!$N$13+1)/'Scenario Inputs'!$O$13))*'Scenario Inputs'!$H$13</f>
        <v/>
      </c>
      <c r="N13" s="374">
        <f>MAX(0,MIN(1,(A13-'Scenario Inputs'!$N$14+1)/'Scenario Inputs'!$O$14))*'Scenario Inputs'!$H$14</f>
        <v/>
      </c>
      <c r="O13" s="374">
        <f>MAX(0,MIN(1,(A13-'Scenario Inputs'!$N$15+1)/'Scenario Inputs'!$O$15))*'Scenario Inputs'!$H$15</f>
        <v/>
      </c>
      <c r="P13" s="374">
        <f>MAX(0,MIN(1,(A13-'Scenario Inputs'!$N$16+1)/'Scenario Inputs'!$O$16))*'Scenario Inputs'!$H$16</f>
        <v/>
      </c>
      <c r="Q13" s="374">
        <f>MAX(0,MIN(1,(A13-'Scenario Inputs'!$N$17+1)/'Scenario Inputs'!$O$17))*'Scenario Inputs'!$H$17</f>
        <v/>
      </c>
      <c r="R13" s="374">
        <f>MAX(0,MIN(1,(A13-'Scenario Inputs'!$N$18+1)/'Scenario Inputs'!$O$18))*'Scenario Inputs'!$H$18</f>
        <v/>
      </c>
      <c r="S13" s="374">
        <f>MAX(0,MIN(1,(A13-'Scenario Inputs'!$N$19+1)/'Scenario Inputs'!$O$19))*'Scenario Inputs'!$H$19</f>
        <v/>
      </c>
      <c r="T13" s="374">
        <f>MAX(0,MIN(1,(A13-'Scenario Inputs'!$N$20+1)/'Scenario Inputs'!$O$20))*'Scenario Inputs'!$H$20</f>
        <v/>
      </c>
      <c r="U13" s="374">
        <f>MAX(0,MIN('Scenario Inputs'!$F$31,A13-'Scenario Inputs'!$F$37+1))*'Scenario Inputs'!$F$32</f>
        <v/>
      </c>
      <c r="V13" s="374">
        <f>MAX(0,MIN('Scenario Inputs'!$F$31,A13-'Scenario Inputs'!$F$37+1))*'Scenario Inputs'!$F$36</f>
        <v/>
      </c>
      <c r="W13" s="374">
        <f>SUM(G13:V13)+AL13+AM13</f>
        <v/>
      </c>
      <c r="X13" s="374">
        <f>MAX(0,MIN(1,(A13-'Scenario Inputs'!$N$7+1)/'Scenario Inputs'!$O$7))*'Scenario Inputs'!$J$7+MAX(0,MIN(1,(A13-'Scenario Inputs'!$N$8+1)/'Scenario Inputs'!$O$8))*'Scenario Inputs'!$J$8+MAX(0,MIN(1,(A13-'Scenario Inputs'!$N$9+1)/'Scenario Inputs'!$O$9))*'Scenario Inputs'!$J$9+MAX(0,MIN(1,(A13-'Scenario Inputs'!$N$10+1)/'Scenario Inputs'!$O$10))*'Scenario Inputs'!$J$10+MAX(0,MIN(1,(A13-'Scenario Inputs'!$N$11+1)/'Scenario Inputs'!$O$11))*'Scenario Inputs'!$J$11+MAX(0,MIN(1,(A13-'Scenario Inputs'!$N$12+1)/'Scenario Inputs'!$O$12))*'Scenario Inputs'!$J$12+MAX(0,MIN(1,(A13-'Scenario Inputs'!$N$13+1)/'Scenario Inputs'!$O$13))*'Scenario Inputs'!$J$13+MAX(0,MIN(1,(A13-'Scenario Inputs'!$N$14+1)/'Scenario Inputs'!$O$14))*'Scenario Inputs'!$J$14+MAX(0,MIN(1,(A13-'Scenario Inputs'!$N$15+1)/'Scenario Inputs'!$O$15))*'Scenario Inputs'!$J$15+MAX(0,MIN(1,(A13-'Scenario Inputs'!$N$16+1)/'Scenario Inputs'!$O$16))*'Scenario Inputs'!$J$16+MAX(0,MIN(1,(A13-'Scenario Inputs'!$N$17+1)/'Scenario Inputs'!$O$17))*'Scenario Inputs'!$J$17+MAX(0,MIN(1,(A13-'Scenario Inputs'!$N$18+1)/'Scenario Inputs'!$O$18))*'Scenario Inputs'!$J$18+MAX(0,MIN(1,(A13-'Scenario Inputs'!$N$19+1)/'Scenario Inputs'!$O$19))*'Scenario Inputs'!$J$19+MAX(0,MIN(1,(A13-'Scenario Inputs'!$N$20+1)/'Scenario Inputs'!$O$20))*'Scenario Inputs'!$J$20+MAX(0,MIN(1,(A13-'Scenario Inputs'!$N$21+1)/'Scenario Inputs'!$O$21))*'Scenario Inputs'!$J$21+U13+V13+AM13</f>
        <v/>
      </c>
      <c r="Y13" s="374">
        <f>W13-E13</f>
        <v/>
      </c>
      <c r="Z13" s="374">
        <f>X13-E13</f>
        <v/>
      </c>
      <c r="AA13" s="374">
        <f>AA12+E13</f>
        <v/>
      </c>
      <c r="AB13" s="335">
        <f>AB12+W13</f>
        <v/>
      </c>
      <c r="AC13" s="335">
        <f>AC12+X13</f>
        <v/>
      </c>
      <c r="AD13" s="335">
        <f>AB13-AA13</f>
        <v/>
      </c>
      <c r="AE13" s="335">
        <f>AC13-AA13</f>
        <v/>
      </c>
      <c r="AF13" s="335">
        <f>MAX(0,MIN(1,(A13-'Scenario Inputs'!$N$7+1)/'Scenario Inputs'!$O$7))*'Scenario Inputs'!$L$7+MAX(0,MIN(1,(A13-'Scenario Inputs'!$N$8+1)/'Scenario Inputs'!$O$8))*'Scenario Inputs'!$L$8+MAX(0,MIN(1,(A13-'Scenario Inputs'!$N$9+1)/'Scenario Inputs'!$O$9))*'Scenario Inputs'!$L$9+MAX(0,MIN(1,(A13-'Scenario Inputs'!$N$10+1)/'Scenario Inputs'!$O$10))*'Scenario Inputs'!$L$10+MAX(0,MIN(1,(A13-'Scenario Inputs'!$N$11+1)/'Scenario Inputs'!$O$11))*'Scenario Inputs'!$L$11+MAX(0,MIN(1,(A13-'Scenario Inputs'!$N$12+1)/'Scenario Inputs'!$O$12))*'Scenario Inputs'!$L$12+MAX(0,MIN(1,(A13-'Scenario Inputs'!$N$13+1)/'Scenario Inputs'!$O$13))*'Scenario Inputs'!$L$13+MAX(0,MIN(1,(A13-'Scenario Inputs'!$N$14+1)/'Scenario Inputs'!$O$14))*'Scenario Inputs'!$L$14+MAX(0,MIN(1,(A13-'Scenario Inputs'!$N$15+1)/'Scenario Inputs'!$O$15))*'Scenario Inputs'!$L$15+MAX(0,MIN(1,(A13-'Scenario Inputs'!$N$16+1)/'Scenario Inputs'!$O$16))*'Scenario Inputs'!$L$16+MAX(0,MIN(1,(A13-'Scenario Inputs'!$N$17+1)/'Scenario Inputs'!$O$17))*'Scenario Inputs'!$L$17+MAX(0,MIN(1,(A13-'Scenario Inputs'!$N$18+1)/'Scenario Inputs'!$O$18))*'Scenario Inputs'!$L$18+MAX(0,MIN(1,(A13-'Scenario Inputs'!$N$19+1)/'Scenario Inputs'!$O$19))*'Scenario Inputs'!$L$19+MAX(0,MIN(1,(A13-'Scenario Inputs'!$N$20+1)/'Scenario Inputs'!$O$20))*'Scenario Inputs'!$L$20+MAX(0,MIN(1,(A13-'Scenario Inputs'!$N$21+1)/'Scenario Inputs'!$O$21))*'Scenario Inputs'!$L$21</f>
        <v/>
      </c>
      <c r="AG13" s="335">
        <f>AF13*'Scenario Inputs'!$B$4</f>
        <v/>
      </c>
      <c r="AH13" s="335">
        <f>E13-AG13</f>
        <v/>
      </c>
      <c r="AI13" s="335">
        <f>X13+AG13-E13</f>
        <v/>
      </c>
      <c r="AJ13" s="335">
        <f>AJ12+AG13</f>
        <v/>
      </c>
      <c r="AK13" s="335">
        <f>AK12+AI13</f>
        <v/>
      </c>
      <c r="AL13" s="335">
        <f>MAX(0,MIN(1,(A13-'Scenario Inputs'!$N$21+1)/'Scenario Inputs'!$O$21))*'Scenario Inputs'!$H$21</f>
        <v/>
      </c>
      <c r="AM13" s="335">
        <f>MAX(0,MIN('Scenario Inputs'!$F$31,A13-'Scenario Inputs'!$F$37+1))*'Scenario Inputs'!$F$39</f>
        <v/>
      </c>
    </row>
    <row r="14">
      <c r="A14" s="373" t="n">
        <v>11</v>
      </c>
      <c r="B14" s="373">
        <f>MIN(A14,Assumptions!$B$6)</f>
        <v/>
      </c>
      <c r="C14" s="373">
        <f>B14*Assumptions!$B$4</f>
        <v/>
      </c>
      <c r="D14" s="374">
        <f>C14*Assumptions!$B$5</f>
        <v/>
      </c>
      <c r="E14" s="374">
        <f>C14*Assumptions!$B$17</f>
        <v/>
      </c>
      <c r="F14" s="374">
        <f>D14-E14</f>
        <v/>
      </c>
      <c r="G14" s="374">
        <f>MAX(0,MIN(1,(A14-'Scenario Inputs'!$N$7+1)/'Scenario Inputs'!$O$7))*'Scenario Inputs'!$H$7</f>
        <v/>
      </c>
      <c r="H14" s="374">
        <f>MAX(0,MIN(1,(A14-'Scenario Inputs'!$N$8+1)/'Scenario Inputs'!$O$8))*'Scenario Inputs'!$H$8</f>
        <v/>
      </c>
      <c r="I14" s="374">
        <f>MAX(0,MIN(1,(A14-'Scenario Inputs'!$N$9+1)/'Scenario Inputs'!$O$9))*'Scenario Inputs'!$H$9</f>
        <v/>
      </c>
      <c r="J14" s="374">
        <f>MAX(0,MIN(1,(A14-'Scenario Inputs'!$N$10+1)/'Scenario Inputs'!$O$10))*'Scenario Inputs'!$H$10</f>
        <v/>
      </c>
      <c r="K14" s="374">
        <f>MAX(0,MIN(1,(A14-'Scenario Inputs'!$N$11+1)/'Scenario Inputs'!$O$11))*'Scenario Inputs'!$H$11</f>
        <v/>
      </c>
      <c r="L14" s="374">
        <f>MAX(0,MIN(1,(A14-'Scenario Inputs'!$N$12+1)/'Scenario Inputs'!$O$12))*'Scenario Inputs'!$H$12</f>
        <v/>
      </c>
      <c r="M14" s="374">
        <f>MAX(0,MIN(1,(A14-'Scenario Inputs'!$N$13+1)/'Scenario Inputs'!$O$13))*'Scenario Inputs'!$H$13</f>
        <v/>
      </c>
      <c r="N14" s="374">
        <f>MAX(0,MIN(1,(A14-'Scenario Inputs'!$N$14+1)/'Scenario Inputs'!$O$14))*'Scenario Inputs'!$H$14</f>
        <v/>
      </c>
      <c r="O14" s="374">
        <f>MAX(0,MIN(1,(A14-'Scenario Inputs'!$N$15+1)/'Scenario Inputs'!$O$15))*'Scenario Inputs'!$H$15</f>
        <v/>
      </c>
      <c r="P14" s="374">
        <f>MAX(0,MIN(1,(A14-'Scenario Inputs'!$N$16+1)/'Scenario Inputs'!$O$16))*'Scenario Inputs'!$H$16</f>
        <v/>
      </c>
      <c r="Q14" s="374">
        <f>MAX(0,MIN(1,(A14-'Scenario Inputs'!$N$17+1)/'Scenario Inputs'!$O$17))*'Scenario Inputs'!$H$17</f>
        <v/>
      </c>
      <c r="R14" s="374">
        <f>MAX(0,MIN(1,(A14-'Scenario Inputs'!$N$18+1)/'Scenario Inputs'!$O$18))*'Scenario Inputs'!$H$18</f>
        <v/>
      </c>
      <c r="S14" s="374">
        <f>MAX(0,MIN(1,(A14-'Scenario Inputs'!$N$19+1)/'Scenario Inputs'!$O$19))*'Scenario Inputs'!$H$19</f>
        <v/>
      </c>
      <c r="T14" s="374">
        <f>MAX(0,MIN(1,(A14-'Scenario Inputs'!$N$20+1)/'Scenario Inputs'!$O$20))*'Scenario Inputs'!$H$20</f>
        <v/>
      </c>
      <c r="U14" s="374">
        <f>MAX(0,MIN('Scenario Inputs'!$F$31,A14-'Scenario Inputs'!$F$37+1))*'Scenario Inputs'!$F$32</f>
        <v/>
      </c>
      <c r="V14" s="374">
        <f>MAX(0,MIN('Scenario Inputs'!$F$31,A14-'Scenario Inputs'!$F$37+1))*'Scenario Inputs'!$F$36</f>
        <v/>
      </c>
      <c r="W14" s="374">
        <f>SUM(G14:V14)+AL14+AM14</f>
        <v/>
      </c>
      <c r="X14" s="374">
        <f>MAX(0,MIN(1,(A14-'Scenario Inputs'!$N$7+1)/'Scenario Inputs'!$O$7))*'Scenario Inputs'!$J$7+MAX(0,MIN(1,(A14-'Scenario Inputs'!$N$8+1)/'Scenario Inputs'!$O$8))*'Scenario Inputs'!$J$8+MAX(0,MIN(1,(A14-'Scenario Inputs'!$N$9+1)/'Scenario Inputs'!$O$9))*'Scenario Inputs'!$J$9+MAX(0,MIN(1,(A14-'Scenario Inputs'!$N$10+1)/'Scenario Inputs'!$O$10))*'Scenario Inputs'!$J$10+MAX(0,MIN(1,(A14-'Scenario Inputs'!$N$11+1)/'Scenario Inputs'!$O$11))*'Scenario Inputs'!$J$11+MAX(0,MIN(1,(A14-'Scenario Inputs'!$N$12+1)/'Scenario Inputs'!$O$12))*'Scenario Inputs'!$J$12+MAX(0,MIN(1,(A14-'Scenario Inputs'!$N$13+1)/'Scenario Inputs'!$O$13))*'Scenario Inputs'!$J$13+MAX(0,MIN(1,(A14-'Scenario Inputs'!$N$14+1)/'Scenario Inputs'!$O$14))*'Scenario Inputs'!$J$14+MAX(0,MIN(1,(A14-'Scenario Inputs'!$N$15+1)/'Scenario Inputs'!$O$15))*'Scenario Inputs'!$J$15+MAX(0,MIN(1,(A14-'Scenario Inputs'!$N$16+1)/'Scenario Inputs'!$O$16))*'Scenario Inputs'!$J$16+MAX(0,MIN(1,(A14-'Scenario Inputs'!$N$17+1)/'Scenario Inputs'!$O$17))*'Scenario Inputs'!$J$17+MAX(0,MIN(1,(A14-'Scenario Inputs'!$N$18+1)/'Scenario Inputs'!$O$18))*'Scenario Inputs'!$J$18+MAX(0,MIN(1,(A14-'Scenario Inputs'!$N$19+1)/'Scenario Inputs'!$O$19))*'Scenario Inputs'!$J$19+MAX(0,MIN(1,(A14-'Scenario Inputs'!$N$20+1)/'Scenario Inputs'!$O$20))*'Scenario Inputs'!$J$20+MAX(0,MIN(1,(A14-'Scenario Inputs'!$N$21+1)/'Scenario Inputs'!$O$21))*'Scenario Inputs'!$J$21+U14+V14+AM14</f>
        <v/>
      </c>
      <c r="Y14" s="374">
        <f>W14-E14</f>
        <v/>
      </c>
      <c r="Z14" s="374">
        <f>X14-E14</f>
        <v/>
      </c>
      <c r="AA14" s="374">
        <f>AA13+E14</f>
        <v/>
      </c>
      <c r="AB14" s="335">
        <f>AB13+W14</f>
        <v/>
      </c>
      <c r="AC14" s="335">
        <f>AC13+X14</f>
        <v/>
      </c>
      <c r="AD14" s="335">
        <f>AB14-AA14</f>
        <v/>
      </c>
      <c r="AE14" s="335">
        <f>AC14-AA14</f>
        <v/>
      </c>
      <c r="AF14" s="335">
        <f>MAX(0,MIN(1,(A14-'Scenario Inputs'!$N$7+1)/'Scenario Inputs'!$O$7))*'Scenario Inputs'!$L$7+MAX(0,MIN(1,(A14-'Scenario Inputs'!$N$8+1)/'Scenario Inputs'!$O$8))*'Scenario Inputs'!$L$8+MAX(0,MIN(1,(A14-'Scenario Inputs'!$N$9+1)/'Scenario Inputs'!$O$9))*'Scenario Inputs'!$L$9+MAX(0,MIN(1,(A14-'Scenario Inputs'!$N$10+1)/'Scenario Inputs'!$O$10))*'Scenario Inputs'!$L$10+MAX(0,MIN(1,(A14-'Scenario Inputs'!$N$11+1)/'Scenario Inputs'!$O$11))*'Scenario Inputs'!$L$11+MAX(0,MIN(1,(A14-'Scenario Inputs'!$N$12+1)/'Scenario Inputs'!$O$12))*'Scenario Inputs'!$L$12+MAX(0,MIN(1,(A14-'Scenario Inputs'!$N$13+1)/'Scenario Inputs'!$O$13))*'Scenario Inputs'!$L$13+MAX(0,MIN(1,(A14-'Scenario Inputs'!$N$14+1)/'Scenario Inputs'!$O$14))*'Scenario Inputs'!$L$14+MAX(0,MIN(1,(A14-'Scenario Inputs'!$N$15+1)/'Scenario Inputs'!$O$15))*'Scenario Inputs'!$L$15+MAX(0,MIN(1,(A14-'Scenario Inputs'!$N$16+1)/'Scenario Inputs'!$O$16))*'Scenario Inputs'!$L$16+MAX(0,MIN(1,(A14-'Scenario Inputs'!$N$17+1)/'Scenario Inputs'!$O$17))*'Scenario Inputs'!$L$17+MAX(0,MIN(1,(A14-'Scenario Inputs'!$N$18+1)/'Scenario Inputs'!$O$18))*'Scenario Inputs'!$L$18+MAX(0,MIN(1,(A14-'Scenario Inputs'!$N$19+1)/'Scenario Inputs'!$O$19))*'Scenario Inputs'!$L$19+MAX(0,MIN(1,(A14-'Scenario Inputs'!$N$20+1)/'Scenario Inputs'!$O$20))*'Scenario Inputs'!$L$20+MAX(0,MIN(1,(A14-'Scenario Inputs'!$N$21+1)/'Scenario Inputs'!$O$21))*'Scenario Inputs'!$L$21</f>
        <v/>
      </c>
      <c r="AG14" s="335">
        <f>AF14*'Scenario Inputs'!$B$4</f>
        <v/>
      </c>
      <c r="AH14" s="335">
        <f>E14-AG14</f>
        <v/>
      </c>
      <c r="AI14" s="335">
        <f>X14+AG14-E14</f>
        <v/>
      </c>
      <c r="AJ14" s="335">
        <f>AJ13+AG14</f>
        <v/>
      </c>
      <c r="AK14" s="335">
        <f>AK13+AI14</f>
        <v/>
      </c>
      <c r="AL14" s="335">
        <f>MAX(0,MIN(1,(A14-'Scenario Inputs'!$N$21+1)/'Scenario Inputs'!$O$21))*'Scenario Inputs'!$H$21</f>
        <v/>
      </c>
      <c r="AM14" s="335">
        <f>MAX(0,MIN('Scenario Inputs'!$F$31,A14-'Scenario Inputs'!$F$37+1))*'Scenario Inputs'!$F$39</f>
        <v/>
      </c>
    </row>
    <row r="15">
      <c r="A15" s="373" t="n">
        <v>12</v>
      </c>
      <c r="B15" s="373">
        <f>MIN(A15,Assumptions!$B$6)</f>
        <v/>
      </c>
      <c r="C15" s="373">
        <f>B15*Assumptions!$B$4</f>
        <v/>
      </c>
      <c r="D15" s="374">
        <f>C15*Assumptions!$B$5</f>
        <v/>
      </c>
      <c r="E15" s="374">
        <f>C15*Assumptions!$B$17</f>
        <v/>
      </c>
      <c r="F15" s="374">
        <f>D15-E15</f>
        <v/>
      </c>
      <c r="G15" s="374">
        <f>MAX(0,MIN(1,(A15-'Scenario Inputs'!$N$7+1)/'Scenario Inputs'!$O$7))*'Scenario Inputs'!$H$7</f>
        <v/>
      </c>
      <c r="H15" s="374">
        <f>MAX(0,MIN(1,(A15-'Scenario Inputs'!$N$8+1)/'Scenario Inputs'!$O$8))*'Scenario Inputs'!$H$8</f>
        <v/>
      </c>
      <c r="I15" s="374">
        <f>MAX(0,MIN(1,(A15-'Scenario Inputs'!$N$9+1)/'Scenario Inputs'!$O$9))*'Scenario Inputs'!$H$9</f>
        <v/>
      </c>
      <c r="J15" s="374">
        <f>MAX(0,MIN(1,(A15-'Scenario Inputs'!$N$10+1)/'Scenario Inputs'!$O$10))*'Scenario Inputs'!$H$10</f>
        <v/>
      </c>
      <c r="K15" s="374">
        <f>MAX(0,MIN(1,(A15-'Scenario Inputs'!$N$11+1)/'Scenario Inputs'!$O$11))*'Scenario Inputs'!$H$11</f>
        <v/>
      </c>
      <c r="L15" s="374">
        <f>MAX(0,MIN(1,(A15-'Scenario Inputs'!$N$12+1)/'Scenario Inputs'!$O$12))*'Scenario Inputs'!$H$12</f>
        <v/>
      </c>
      <c r="M15" s="374">
        <f>MAX(0,MIN(1,(A15-'Scenario Inputs'!$N$13+1)/'Scenario Inputs'!$O$13))*'Scenario Inputs'!$H$13</f>
        <v/>
      </c>
      <c r="N15" s="374">
        <f>MAX(0,MIN(1,(A15-'Scenario Inputs'!$N$14+1)/'Scenario Inputs'!$O$14))*'Scenario Inputs'!$H$14</f>
        <v/>
      </c>
      <c r="O15" s="374">
        <f>MAX(0,MIN(1,(A15-'Scenario Inputs'!$N$15+1)/'Scenario Inputs'!$O$15))*'Scenario Inputs'!$H$15</f>
        <v/>
      </c>
      <c r="P15" s="374">
        <f>MAX(0,MIN(1,(A15-'Scenario Inputs'!$N$16+1)/'Scenario Inputs'!$O$16))*'Scenario Inputs'!$H$16</f>
        <v/>
      </c>
      <c r="Q15" s="374">
        <f>MAX(0,MIN(1,(A15-'Scenario Inputs'!$N$17+1)/'Scenario Inputs'!$O$17))*'Scenario Inputs'!$H$17</f>
        <v/>
      </c>
      <c r="R15" s="374">
        <f>MAX(0,MIN(1,(A15-'Scenario Inputs'!$N$18+1)/'Scenario Inputs'!$O$18))*'Scenario Inputs'!$H$18</f>
        <v/>
      </c>
      <c r="S15" s="374">
        <f>MAX(0,MIN(1,(A15-'Scenario Inputs'!$N$19+1)/'Scenario Inputs'!$O$19))*'Scenario Inputs'!$H$19</f>
        <v/>
      </c>
      <c r="T15" s="374">
        <f>MAX(0,MIN(1,(A15-'Scenario Inputs'!$N$20+1)/'Scenario Inputs'!$O$20))*'Scenario Inputs'!$H$20</f>
        <v/>
      </c>
      <c r="U15" s="374">
        <f>MAX(0,MIN('Scenario Inputs'!$F$31,A15-'Scenario Inputs'!$F$37+1))*'Scenario Inputs'!$F$32</f>
        <v/>
      </c>
      <c r="V15" s="374">
        <f>MAX(0,MIN('Scenario Inputs'!$F$31,A15-'Scenario Inputs'!$F$37+1))*'Scenario Inputs'!$F$36</f>
        <v/>
      </c>
      <c r="W15" s="374">
        <f>SUM(G15:V15)+AL15+AM15</f>
        <v/>
      </c>
      <c r="X15" s="374">
        <f>MAX(0,MIN(1,(A15-'Scenario Inputs'!$N$7+1)/'Scenario Inputs'!$O$7))*'Scenario Inputs'!$J$7+MAX(0,MIN(1,(A15-'Scenario Inputs'!$N$8+1)/'Scenario Inputs'!$O$8))*'Scenario Inputs'!$J$8+MAX(0,MIN(1,(A15-'Scenario Inputs'!$N$9+1)/'Scenario Inputs'!$O$9))*'Scenario Inputs'!$J$9+MAX(0,MIN(1,(A15-'Scenario Inputs'!$N$10+1)/'Scenario Inputs'!$O$10))*'Scenario Inputs'!$J$10+MAX(0,MIN(1,(A15-'Scenario Inputs'!$N$11+1)/'Scenario Inputs'!$O$11))*'Scenario Inputs'!$J$11+MAX(0,MIN(1,(A15-'Scenario Inputs'!$N$12+1)/'Scenario Inputs'!$O$12))*'Scenario Inputs'!$J$12+MAX(0,MIN(1,(A15-'Scenario Inputs'!$N$13+1)/'Scenario Inputs'!$O$13))*'Scenario Inputs'!$J$13+MAX(0,MIN(1,(A15-'Scenario Inputs'!$N$14+1)/'Scenario Inputs'!$O$14))*'Scenario Inputs'!$J$14+MAX(0,MIN(1,(A15-'Scenario Inputs'!$N$15+1)/'Scenario Inputs'!$O$15))*'Scenario Inputs'!$J$15+MAX(0,MIN(1,(A15-'Scenario Inputs'!$N$16+1)/'Scenario Inputs'!$O$16))*'Scenario Inputs'!$J$16+MAX(0,MIN(1,(A15-'Scenario Inputs'!$N$17+1)/'Scenario Inputs'!$O$17))*'Scenario Inputs'!$J$17+MAX(0,MIN(1,(A15-'Scenario Inputs'!$N$18+1)/'Scenario Inputs'!$O$18))*'Scenario Inputs'!$J$18+MAX(0,MIN(1,(A15-'Scenario Inputs'!$N$19+1)/'Scenario Inputs'!$O$19))*'Scenario Inputs'!$J$19+MAX(0,MIN(1,(A15-'Scenario Inputs'!$N$20+1)/'Scenario Inputs'!$O$20))*'Scenario Inputs'!$J$20+MAX(0,MIN(1,(A15-'Scenario Inputs'!$N$21+1)/'Scenario Inputs'!$O$21))*'Scenario Inputs'!$J$21+U15+V15+AM15</f>
        <v/>
      </c>
      <c r="Y15" s="374">
        <f>W15-E15</f>
        <v/>
      </c>
      <c r="Z15" s="374">
        <f>X15-E15</f>
        <v/>
      </c>
      <c r="AA15" s="374">
        <f>AA14+E15</f>
        <v/>
      </c>
      <c r="AB15" s="335">
        <f>AB14+W15</f>
        <v/>
      </c>
      <c r="AC15" s="335">
        <f>AC14+X15</f>
        <v/>
      </c>
      <c r="AD15" s="335">
        <f>AB15-AA15</f>
        <v/>
      </c>
      <c r="AE15" s="335">
        <f>AC15-AA15</f>
        <v/>
      </c>
      <c r="AF15" s="335">
        <f>MAX(0,MIN(1,(A15-'Scenario Inputs'!$N$7+1)/'Scenario Inputs'!$O$7))*'Scenario Inputs'!$L$7+MAX(0,MIN(1,(A15-'Scenario Inputs'!$N$8+1)/'Scenario Inputs'!$O$8))*'Scenario Inputs'!$L$8+MAX(0,MIN(1,(A15-'Scenario Inputs'!$N$9+1)/'Scenario Inputs'!$O$9))*'Scenario Inputs'!$L$9+MAX(0,MIN(1,(A15-'Scenario Inputs'!$N$10+1)/'Scenario Inputs'!$O$10))*'Scenario Inputs'!$L$10+MAX(0,MIN(1,(A15-'Scenario Inputs'!$N$11+1)/'Scenario Inputs'!$O$11))*'Scenario Inputs'!$L$11+MAX(0,MIN(1,(A15-'Scenario Inputs'!$N$12+1)/'Scenario Inputs'!$O$12))*'Scenario Inputs'!$L$12+MAX(0,MIN(1,(A15-'Scenario Inputs'!$N$13+1)/'Scenario Inputs'!$O$13))*'Scenario Inputs'!$L$13+MAX(0,MIN(1,(A15-'Scenario Inputs'!$N$14+1)/'Scenario Inputs'!$O$14))*'Scenario Inputs'!$L$14+MAX(0,MIN(1,(A15-'Scenario Inputs'!$N$15+1)/'Scenario Inputs'!$O$15))*'Scenario Inputs'!$L$15+MAX(0,MIN(1,(A15-'Scenario Inputs'!$N$16+1)/'Scenario Inputs'!$O$16))*'Scenario Inputs'!$L$16+MAX(0,MIN(1,(A15-'Scenario Inputs'!$N$17+1)/'Scenario Inputs'!$O$17))*'Scenario Inputs'!$L$17+MAX(0,MIN(1,(A15-'Scenario Inputs'!$N$18+1)/'Scenario Inputs'!$O$18))*'Scenario Inputs'!$L$18+MAX(0,MIN(1,(A15-'Scenario Inputs'!$N$19+1)/'Scenario Inputs'!$O$19))*'Scenario Inputs'!$L$19+MAX(0,MIN(1,(A15-'Scenario Inputs'!$N$20+1)/'Scenario Inputs'!$O$20))*'Scenario Inputs'!$L$20+MAX(0,MIN(1,(A15-'Scenario Inputs'!$N$21+1)/'Scenario Inputs'!$O$21))*'Scenario Inputs'!$L$21</f>
        <v/>
      </c>
      <c r="AG15" s="335">
        <f>AF15*'Scenario Inputs'!$B$4</f>
        <v/>
      </c>
      <c r="AH15" s="335">
        <f>E15-AG15</f>
        <v/>
      </c>
      <c r="AI15" s="335">
        <f>X15+AG15-E15</f>
        <v/>
      </c>
      <c r="AJ15" s="335">
        <f>AJ14+AG15</f>
        <v/>
      </c>
      <c r="AK15" s="335">
        <f>AK14+AI15</f>
        <v/>
      </c>
      <c r="AL15" s="335">
        <f>MAX(0,MIN(1,(A15-'Scenario Inputs'!$N$21+1)/'Scenario Inputs'!$O$21))*'Scenario Inputs'!$H$21</f>
        <v/>
      </c>
      <c r="AM15" s="335">
        <f>MAX(0,MIN('Scenario Inputs'!$F$31,A15-'Scenario Inputs'!$F$37+1))*'Scenario Inputs'!$F$39</f>
        <v/>
      </c>
    </row>
    <row r="16">
      <c r="A16" s="373" t="n">
        <v>13</v>
      </c>
      <c r="B16" s="373">
        <f>MIN(A16,Assumptions!$B$6)</f>
        <v/>
      </c>
      <c r="C16" s="373">
        <f>B16*Assumptions!$B$4</f>
        <v/>
      </c>
      <c r="D16" s="374">
        <f>C16*Assumptions!$B$5</f>
        <v/>
      </c>
      <c r="E16" s="374">
        <f>C16*Assumptions!$B$17</f>
        <v/>
      </c>
      <c r="F16" s="374">
        <f>D16-E16</f>
        <v/>
      </c>
      <c r="G16" s="374">
        <f>MAX(0,MIN(1,(A16-'Scenario Inputs'!$N$7+1)/'Scenario Inputs'!$O$7))*'Scenario Inputs'!$H$7</f>
        <v/>
      </c>
      <c r="H16" s="374">
        <f>MAX(0,MIN(1,(A16-'Scenario Inputs'!$N$8+1)/'Scenario Inputs'!$O$8))*'Scenario Inputs'!$H$8</f>
        <v/>
      </c>
      <c r="I16" s="374">
        <f>MAX(0,MIN(1,(A16-'Scenario Inputs'!$N$9+1)/'Scenario Inputs'!$O$9))*'Scenario Inputs'!$H$9</f>
        <v/>
      </c>
      <c r="J16" s="374">
        <f>MAX(0,MIN(1,(A16-'Scenario Inputs'!$N$10+1)/'Scenario Inputs'!$O$10))*'Scenario Inputs'!$H$10</f>
        <v/>
      </c>
      <c r="K16" s="374">
        <f>MAX(0,MIN(1,(A16-'Scenario Inputs'!$N$11+1)/'Scenario Inputs'!$O$11))*'Scenario Inputs'!$H$11</f>
        <v/>
      </c>
      <c r="L16" s="374">
        <f>MAX(0,MIN(1,(A16-'Scenario Inputs'!$N$12+1)/'Scenario Inputs'!$O$12))*'Scenario Inputs'!$H$12</f>
        <v/>
      </c>
      <c r="M16" s="374">
        <f>MAX(0,MIN(1,(A16-'Scenario Inputs'!$N$13+1)/'Scenario Inputs'!$O$13))*'Scenario Inputs'!$H$13</f>
        <v/>
      </c>
      <c r="N16" s="374">
        <f>MAX(0,MIN(1,(A16-'Scenario Inputs'!$N$14+1)/'Scenario Inputs'!$O$14))*'Scenario Inputs'!$H$14</f>
        <v/>
      </c>
      <c r="O16" s="374">
        <f>MAX(0,MIN(1,(A16-'Scenario Inputs'!$N$15+1)/'Scenario Inputs'!$O$15))*'Scenario Inputs'!$H$15</f>
        <v/>
      </c>
      <c r="P16" s="374">
        <f>MAX(0,MIN(1,(A16-'Scenario Inputs'!$N$16+1)/'Scenario Inputs'!$O$16))*'Scenario Inputs'!$H$16</f>
        <v/>
      </c>
      <c r="Q16" s="374">
        <f>MAX(0,MIN(1,(A16-'Scenario Inputs'!$N$17+1)/'Scenario Inputs'!$O$17))*'Scenario Inputs'!$H$17</f>
        <v/>
      </c>
      <c r="R16" s="374">
        <f>MAX(0,MIN(1,(A16-'Scenario Inputs'!$N$18+1)/'Scenario Inputs'!$O$18))*'Scenario Inputs'!$H$18</f>
        <v/>
      </c>
      <c r="S16" s="374">
        <f>MAX(0,MIN(1,(A16-'Scenario Inputs'!$N$19+1)/'Scenario Inputs'!$O$19))*'Scenario Inputs'!$H$19</f>
        <v/>
      </c>
      <c r="T16" s="374">
        <f>MAX(0,MIN(1,(A16-'Scenario Inputs'!$N$20+1)/'Scenario Inputs'!$O$20))*'Scenario Inputs'!$H$20</f>
        <v/>
      </c>
      <c r="U16" s="374">
        <f>MAX(0,MIN('Scenario Inputs'!$F$31,A16-'Scenario Inputs'!$F$37+1))*'Scenario Inputs'!$F$32</f>
        <v/>
      </c>
      <c r="V16" s="374">
        <f>MAX(0,MIN('Scenario Inputs'!$F$31,A16-'Scenario Inputs'!$F$37+1))*'Scenario Inputs'!$F$36</f>
        <v/>
      </c>
      <c r="W16" s="374">
        <f>SUM(G16:V16)+AL16+AM16</f>
        <v/>
      </c>
      <c r="X16" s="374">
        <f>MAX(0,MIN(1,(A16-'Scenario Inputs'!$N$7+1)/'Scenario Inputs'!$O$7))*'Scenario Inputs'!$J$7+MAX(0,MIN(1,(A16-'Scenario Inputs'!$N$8+1)/'Scenario Inputs'!$O$8))*'Scenario Inputs'!$J$8+MAX(0,MIN(1,(A16-'Scenario Inputs'!$N$9+1)/'Scenario Inputs'!$O$9))*'Scenario Inputs'!$J$9+MAX(0,MIN(1,(A16-'Scenario Inputs'!$N$10+1)/'Scenario Inputs'!$O$10))*'Scenario Inputs'!$J$10+MAX(0,MIN(1,(A16-'Scenario Inputs'!$N$11+1)/'Scenario Inputs'!$O$11))*'Scenario Inputs'!$J$11+MAX(0,MIN(1,(A16-'Scenario Inputs'!$N$12+1)/'Scenario Inputs'!$O$12))*'Scenario Inputs'!$J$12+MAX(0,MIN(1,(A16-'Scenario Inputs'!$N$13+1)/'Scenario Inputs'!$O$13))*'Scenario Inputs'!$J$13+MAX(0,MIN(1,(A16-'Scenario Inputs'!$N$14+1)/'Scenario Inputs'!$O$14))*'Scenario Inputs'!$J$14+MAX(0,MIN(1,(A16-'Scenario Inputs'!$N$15+1)/'Scenario Inputs'!$O$15))*'Scenario Inputs'!$J$15+MAX(0,MIN(1,(A16-'Scenario Inputs'!$N$16+1)/'Scenario Inputs'!$O$16))*'Scenario Inputs'!$J$16+MAX(0,MIN(1,(A16-'Scenario Inputs'!$N$17+1)/'Scenario Inputs'!$O$17))*'Scenario Inputs'!$J$17+MAX(0,MIN(1,(A16-'Scenario Inputs'!$N$18+1)/'Scenario Inputs'!$O$18))*'Scenario Inputs'!$J$18+MAX(0,MIN(1,(A16-'Scenario Inputs'!$N$19+1)/'Scenario Inputs'!$O$19))*'Scenario Inputs'!$J$19+MAX(0,MIN(1,(A16-'Scenario Inputs'!$N$20+1)/'Scenario Inputs'!$O$20))*'Scenario Inputs'!$J$20+MAX(0,MIN(1,(A16-'Scenario Inputs'!$N$21+1)/'Scenario Inputs'!$O$21))*'Scenario Inputs'!$J$21+U16+V16+AM16</f>
        <v/>
      </c>
      <c r="Y16" s="374">
        <f>W16-E16</f>
        <v/>
      </c>
      <c r="Z16" s="374">
        <f>X16-E16</f>
        <v/>
      </c>
      <c r="AA16" s="374">
        <f>AA15+E16</f>
        <v/>
      </c>
      <c r="AB16" s="335">
        <f>AB15+W16</f>
        <v/>
      </c>
      <c r="AC16" s="335">
        <f>AC15+X16</f>
        <v/>
      </c>
      <c r="AD16" s="335">
        <f>AB16-AA16</f>
        <v/>
      </c>
      <c r="AE16" s="335">
        <f>AC16-AA16</f>
        <v/>
      </c>
      <c r="AF16" s="335">
        <f>MAX(0,MIN(1,(A16-'Scenario Inputs'!$N$7+1)/'Scenario Inputs'!$O$7))*'Scenario Inputs'!$L$7+MAX(0,MIN(1,(A16-'Scenario Inputs'!$N$8+1)/'Scenario Inputs'!$O$8))*'Scenario Inputs'!$L$8+MAX(0,MIN(1,(A16-'Scenario Inputs'!$N$9+1)/'Scenario Inputs'!$O$9))*'Scenario Inputs'!$L$9+MAX(0,MIN(1,(A16-'Scenario Inputs'!$N$10+1)/'Scenario Inputs'!$O$10))*'Scenario Inputs'!$L$10+MAX(0,MIN(1,(A16-'Scenario Inputs'!$N$11+1)/'Scenario Inputs'!$O$11))*'Scenario Inputs'!$L$11+MAX(0,MIN(1,(A16-'Scenario Inputs'!$N$12+1)/'Scenario Inputs'!$O$12))*'Scenario Inputs'!$L$12+MAX(0,MIN(1,(A16-'Scenario Inputs'!$N$13+1)/'Scenario Inputs'!$O$13))*'Scenario Inputs'!$L$13+MAX(0,MIN(1,(A16-'Scenario Inputs'!$N$14+1)/'Scenario Inputs'!$O$14))*'Scenario Inputs'!$L$14+MAX(0,MIN(1,(A16-'Scenario Inputs'!$N$15+1)/'Scenario Inputs'!$O$15))*'Scenario Inputs'!$L$15+MAX(0,MIN(1,(A16-'Scenario Inputs'!$N$16+1)/'Scenario Inputs'!$O$16))*'Scenario Inputs'!$L$16+MAX(0,MIN(1,(A16-'Scenario Inputs'!$N$17+1)/'Scenario Inputs'!$O$17))*'Scenario Inputs'!$L$17+MAX(0,MIN(1,(A16-'Scenario Inputs'!$N$18+1)/'Scenario Inputs'!$O$18))*'Scenario Inputs'!$L$18+MAX(0,MIN(1,(A16-'Scenario Inputs'!$N$19+1)/'Scenario Inputs'!$O$19))*'Scenario Inputs'!$L$19+MAX(0,MIN(1,(A16-'Scenario Inputs'!$N$20+1)/'Scenario Inputs'!$O$20))*'Scenario Inputs'!$L$20+MAX(0,MIN(1,(A16-'Scenario Inputs'!$N$21+1)/'Scenario Inputs'!$O$21))*'Scenario Inputs'!$L$21</f>
        <v/>
      </c>
      <c r="AG16" s="335">
        <f>AF16*'Scenario Inputs'!$B$4</f>
        <v/>
      </c>
      <c r="AH16" s="335">
        <f>E16-AG16</f>
        <v/>
      </c>
      <c r="AI16" s="335">
        <f>X16+AG16-E16</f>
        <v/>
      </c>
      <c r="AJ16" s="335">
        <f>AJ15+AG16</f>
        <v/>
      </c>
      <c r="AK16" s="335">
        <f>AK15+AI16</f>
        <v/>
      </c>
      <c r="AL16" s="335">
        <f>MAX(0,MIN(1,(A16-'Scenario Inputs'!$N$21+1)/'Scenario Inputs'!$O$21))*'Scenario Inputs'!$H$21</f>
        <v/>
      </c>
      <c r="AM16" s="335">
        <f>MAX(0,MIN('Scenario Inputs'!$F$31,A16-'Scenario Inputs'!$F$37+1))*'Scenario Inputs'!$F$39</f>
        <v/>
      </c>
    </row>
    <row r="17">
      <c r="A17" s="373" t="n">
        <v>14</v>
      </c>
      <c r="B17" s="373">
        <f>MIN(A17,Assumptions!$B$6)</f>
        <v/>
      </c>
      <c r="C17" s="373">
        <f>B17*Assumptions!$B$4</f>
        <v/>
      </c>
      <c r="D17" s="374">
        <f>C17*Assumptions!$B$5</f>
        <v/>
      </c>
      <c r="E17" s="374">
        <f>C17*Assumptions!$B$17</f>
        <v/>
      </c>
      <c r="F17" s="374">
        <f>D17-E17</f>
        <v/>
      </c>
      <c r="G17" s="374">
        <f>MAX(0,MIN(1,(A17-'Scenario Inputs'!$N$7+1)/'Scenario Inputs'!$O$7))*'Scenario Inputs'!$H$7</f>
        <v/>
      </c>
      <c r="H17" s="374">
        <f>MAX(0,MIN(1,(A17-'Scenario Inputs'!$N$8+1)/'Scenario Inputs'!$O$8))*'Scenario Inputs'!$H$8</f>
        <v/>
      </c>
      <c r="I17" s="374">
        <f>MAX(0,MIN(1,(A17-'Scenario Inputs'!$N$9+1)/'Scenario Inputs'!$O$9))*'Scenario Inputs'!$H$9</f>
        <v/>
      </c>
      <c r="J17" s="374">
        <f>MAX(0,MIN(1,(A17-'Scenario Inputs'!$N$10+1)/'Scenario Inputs'!$O$10))*'Scenario Inputs'!$H$10</f>
        <v/>
      </c>
      <c r="K17" s="374">
        <f>MAX(0,MIN(1,(A17-'Scenario Inputs'!$N$11+1)/'Scenario Inputs'!$O$11))*'Scenario Inputs'!$H$11</f>
        <v/>
      </c>
      <c r="L17" s="374">
        <f>MAX(0,MIN(1,(A17-'Scenario Inputs'!$N$12+1)/'Scenario Inputs'!$O$12))*'Scenario Inputs'!$H$12</f>
        <v/>
      </c>
      <c r="M17" s="374">
        <f>MAX(0,MIN(1,(A17-'Scenario Inputs'!$N$13+1)/'Scenario Inputs'!$O$13))*'Scenario Inputs'!$H$13</f>
        <v/>
      </c>
      <c r="N17" s="374">
        <f>MAX(0,MIN(1,(A17-'Scenario Inputs'!$N$14+1)/'Scenario Inputs'!$O$14))*'Scenario Inputs'!$H$14</f>
        <v/>
      </c>
      <c r="O17" s="374">
        <f>MAX(0,MIN(1,(A17-'Scenario Inputs'!$N$15+1)/'Scenario Inputs'!$O$15))*'Scenario Inputs'!$H$15</f>
        <v/>
      </c>
      <c r="P17" s="374">
        <f>MAX(0,MIN(1,(A17-'Scenario Inputs'!$N$16+1)/'Scenario Inputs'!$O$16))*'Scenario Inputs'!$H$16</f>
        <v/>
      </c>
      <c r="Q17" s="374">
        <f>MAX(0,MIN(1,(A17-'Scenario Inputs'!$N$17+1)/'Scenario Inputs'!$O$17))*'Scenario Inputs'!$H$17</f>
        <v/>
      </c>
      <c r="R17" s="374">
        <f>MAX(0,MIN(1,(A17-'Scenario Inputs'!$N$18+1)/'Scenario Inputs'!$O$18))*'Scenario Inputs'!$H$18</f>
        <v/>
      </c>
      <c r="S17" s="374">
        <f>MAX(0,MIN(1,(A17-'Scenario Inputs'!$N$19+1)/'Scenario Inputs'!$O$19))*'Scenario Inputs'!$H$19</f>
        <v/>
      </c>
      <c r="T17" s="374">
        <f>MAX(0,MIN(1,(A17-'Scenario Inputs'!$N$20+1)/'Scenario Inputs'!$O$20))*'Scenario Inputs'!$H$20</f>
        <v/>
      </c>
      <c r="U17" s="374">
        <f>MAX(0,MIN('Scenario Inputs'!$F$31,A17-'Scenario Inputs'!$F$37+1))*'Scenario Inputs'!$F$32</f>
        <v/>
      </c>
      <c r="V17" s="374">
        <f>MAX(0,MIN('Scenario Inputs'!$F$31,A17-'Scenario Inputs'!$F$37+1))*'Scenario Inputs'!$F$36</f>
        <v/>
      </c>
      <c r="W17" s="374">
        <f>SUM(G17:V17)+AL17+AM17</f>
        <v/>
      </c>
      <c r="X17" s="374">
        <f>MAX(0,MIN(1,(A17-'Scenario Inputs'!$N$7+1)/'Scenario Inputs'!$O$7))*'Scenario Inputs'!$J$7+MAX(0,MIN(1,(A17-'Scenario Inputs'!$N$8+1)/'Scenario Inputs'!$O$8))*'Scenario Inputs'!$J$8+MAX(0,MIN(1,(A17-'Scenario Inputs'!$N$9+1)/'Scenario Inputs'!$O$9))*'Scenario Inputs'!$J$9+MAX(0,MIN(1,(A17-'Scenario Inputs'!$N$10+1)/'Scenario Inputs'!$O$10))*'Scenario Inputs'!$J$10+MAX(0,MIN(1,(A17-'Scenario Inputs'!$N$11+1)/'Scenario Inputs'!$O$11))*'Scenario Inputs'!$J$11+MAX(0,MIN(1,(A17-'Scenario Inputs'!$N$12+1)/'Scenario Inputs'!$O$12))*'Scenario Inputs'!$J$12+MAX(0,MIN(1,(A17-'Scenario Inputs'!$N$13+1)/'Scenario Inputs'!$O$13))*'Scenario Inputs'!$J$13+MAX(0,MIN(1,(A17-'Scenario Inputs'!$N$14+1)/'Scenario Inputs'!$O$14))*'Scenario Inputs'!$J$14+MAX(0,MIN(1,(A17-'Scenario Inputs'!$N$15+1)/'Scenario Inputs'!$O$15))*'Scenario Inputs'!$J$15+MAX(0,MIN(1,(A17-'Scenario Inputs'!$N$16+1)/'Scenario Inputs'!$O$16))*'Scenario Inputs'!$J$16+MAX(0,MIN(1,(A17-'Scenario Inputs'!$N$17+1)/'Scenario Inputs'!$O$17))*'Scenario Inputs'!$J$17+MAX(0,MIN(1,(A17-'Scenario Inputs'!$N$18+1)/'Scenario Inputs'!$O$18))*'Scenario Inputs'!$J$18+MAX(0,MIN(1,(A17-'Scenario Inputs'!$N$19+1)/'Scenario Inputs'!$O$19))*'Scenario Inputs'!$J$19+MAX(0,MIN(1,(A17-'Scenario Inputs'!$N$20+1)/'Scenario Inputs'!$O$20))*'Scenario Inputs'!$J$20+MAX(0,MIN(1,(A17-'Scenario Inputs'!$N$21+1)/'Scenario Inputs'!$O$21))*'Scenario Inputs'!$J$21+U17+V17+AM17</f>
        <v/>
      </c>
      <c r="Y17" s="374">
        <f>W17-E17</f>
        <v/>
      </c>
      <c r="Z17" s="374">
        <f>X17-E17</f>
        <v/>
      </c>
      <c r="AA17" s="374">
        <f>AA16+E17</f>
        <v/>
      </c>
      <c r="AB17" s="335">
        <f>AB16+W17</f>
        <v/>
      </c>
      <c r="AC17" s="335">
        <f>AC16+X17</f>
        <v/>
      </c>
      <c r="AD17" s="335">
        <f>AB17-AA17</f>
        <v/>
      </c>
      <c r="AE17" s="335">
        <f>AC17-AA17</f>
        <v/>
      </c>
      <c r="AF17" s="335">
        <f>MAX(0,MIN(1,(A17-'Scenario Inputs'!$N$7+1)/'Scenario Inputs'!$O$7))*'Scenario Inputs'!$L$7+MAX(0,MIN(1,(A17-'Scenario Inputs'!$N$8+1)/'Scenario Inputs'!$O$8))*'Scenario Inputs'!$L$8+MAX(0,MIN(1,(A17-'Scenario Inputs'!$N$9+1)/'Scenario Inputs'!$O$9))*'Scenario Inputs'!$L$9+MAX(0,MIN(1,(A17-'Scenario Inputs'!$N$10+1)/'Scenario Inputs'!$O$10))*'Scenario Inputs'!$L$10+MAX(0,MIN(1,(A17-'Scenario Inputs'!$N$11+1)/'Scenario Inputs'!$O$11))*'Scenario Inputs'!$L$11+MAX(0,MIN(1,(A17-'Scenario Inputs'!$N$12+1)/'Scenario Inputs'!$O$12))*'Scenario Inputs'!$L$12+MAX(0,MIN(1,(A17-'Scenario Inputs'!$N$13+1)/'Scenario Inputs'!$O$13))*'Scenario Inputs'!$L$13+MAX(0,MIN(1,(A17-'Scenario Inputs'!$N$14+1)/'Scenario Inputs'!$O$14))*'Scenario Inputs'!$L$14+MAX(0,MIN(1,(A17-'Scenario Inputs'!$N$15+1)/'Scenario Inputs'!$O$15))*'Scenario Inputs'!$L$15+MAX(0,MIN(1,(A17-'Scenario Inputs'!$N$16+1)/'Scenario Inputs'!$O$16))*'Scenario Inputs'!$L$16+MAX(0,MIN(1,(A17-'Scenario Inputs'!$N$17+1)/'Scenario Inputs'!$O$17))*'Scenario Inputs'!$L$17+MAX(0,MIN(1,(A17-'Scenario Inputs'!$N$18+1)/'Scenario Inputs'!$O$18))*'Scenario Inputs'!$L$18+MAX(0,MIN(1,(A17-'Scenario Inputs'!$N$19+1)/'Scenario Inputs'!$O$19))*'Scenario Inputs'!$L$19+MAX(0,MIN(1,(A17-'Scenario Inputs'!$N$20+1)/'Scenario Inputs'!$O$20))*'Scenario Inputs'!$L$20+MAX(0,MIN(1,(A17-'Scenario Inputs'!$N$21+1)/'Scenario Inputs'!$O$21))*'Scenario Inputs'!$L$21</f>
        <v/>
      </c>
      <c r="AG17" s="335">
        <f>AF17*'Scenario Inputs'!$B$4</f>
        <v/>
      </c>
      <c r="AH17" s="335">
        <f>E17-AG17</f>
        <v/>
      </c>
      <c r="AI17" s="335">
        <f>X17+AG17-E17</f>
        <v/>
      </c>
      <c r="AJ17" s="335">
        <f>AJ16+AG17</f>
        <v/>
      </c>
      <c r="AK17" s="335">
        <f>AK16+AI17</f>
        <v/>
      </c>
      <c r="AL17" s="335">
        <f>MAX(0,MIN(1,(A17-'Scenario Inputs'!$N$21+1)/'Scenario Inputs'!$O$21))*'Scenario Inputs'!$H$21</f>
        <v/>
      </c>
      <c r="AM17" s="335">
        <f>MAX(0,MIN('Scenario Inputs'!$F$31,A17-'Scenario Inputs'!$F$37+1))*'Scenario Inputs'!$F$39</f>
        <v/>
      </c>
    </row>
    <row r="18">
      <c r="A18" s="373" t="n">
        <v>15</v>
      </c>
      <c r="B18" s="373">
        <f>MIN(A18,Assumptions!$B$6)</f>
        <v/>
      </c>
      <c r="C18" s="373">
        <f>B18*Assumptions!$B$4</f>
        <v/>
      </c>
      <c r="D18" s="374">
        <f>C18*Assumptions!$B$5</f>
        <v/>
      </c>
      <c r="E18" s="374">
        <f>C18*Assumptions!$B$17</f>
        <v/>
      </c>
      <c r="F18" s="374">
        <f>D18-E18</f>
        <v/>
      </c>
      <c r="G18" s="374">
        <f>MAX(0,MIN(1,(A18-'Scenario Inputs'!$N$7+1)/'Scenario Inputs'!$O$7))*'Scenario Inputs'!$H$7</f>
        <v/>
      </c>
      <c r="H18" s="374">
        <f>MAX(0,MIN(1,(A18-'Scenario Inputs'!$N$8+1)/'Scenario Inputs'!$O$8))*'Scenario Inputs'!$H$8</f>
        <v/>
      </c>
      <c r="I18" s="374">
        <f>MAX(0,MIN(1,(A18-'Scenario Inputs'!$N$9+1)/'Scenario Inputs'!$O$9))*'Scenario Inputs'!$H$9</f>
        <v/>
      </c>
      <c r="J18" s="374">
        <f>MAX(0,MIN(1,(A18-'Scenario Inputs'!$N$10+1)/'Scenario Inputs'!$O$10))*'Scenario Inputs'!$H$10</f>
        <v/>
      </c>
      <c r="K18" s="374">
        <f>MAX(0,MIN(1,(A18-'Scenario Inputs'!$N$11+1)/'Scenario Inputs'!$O$11))*'Scenario Inputs'!$H$11</f>
        <v/>
      </c>
      <c r="L18" s="374">
        <f>MAX(0,MIN(1,(A18-'Scenario Inputs'!$N$12+1)/'Scenario Inputs'!$O$12))*'Scenario Inputs'!$H$12</f>
        <v/>
      </c>
      <c r="M18" s="374">
        <f>MAX(0,MIN(1,(A18-'Scenario Inputs'!$N$13+1)/'Scenario Inputs'!$O$13))*'Scenario Inputs'!$H$13</f>
        <v/>
      </c>
      <c r="N18" s="374">
        <f>MAX(0,MIN(1,(A18-'Scenario Inputs'!$N$14+1)/'Scenario Inputs'!$O$14))*'Scenario Inputs'!$H$14</f>
        <v/>
      </c>
      <c r="O18" s="374">
        <f>MAX(0,MIN(1,(A18-'Scenario Inputs'!$N$15+1)/'Scenario Inputs'!$O$15))*'Scenario Inputs'!$H$15</f>
        <v/>
      </c>
      <c r="P18" s="374">
        <f>MAX(0,MIN(1,(A18-'Scenario Inputs'!$N$16+1)/'Scenario Inputs'!$O$16))*'Scenario Inputs'!$H$16</f>
        <v/>
      </c>
      <c r="Q18" s="374">
        <f>MAX(0,MIN(1,(A18-'Scenario Inputs'!$N$17+1)/'Scenario Inputs'!$O$17))*'Scenario Inputs'!$H$17</f>
        <v/>
      </c>
      <c r="R18" s="374">
        <f>MAX(0,MIN(1,(A18-'Scenario Inputs'!$N$18+1)/'Scenario Inputs'!$O$18))*'Scenario Inputs'!$H$18</f>
        <v/>
      </c>
      <c r="S18" s="374">
        <f>MAX(0,MIN(1,(A18-'Scenario Inputs'!$N$19+1)/'Scenario Inputs'!$O$19))*'Scenario Inputs'!$H$19</f>
        <v/>
      </c>
      <c r="T18" s="374">
        <f>MAX(0,MIN(1,(A18-'Scenario Inputs'!$N$20+1)/'Scenario Inputs'!$O$20))*'Scenario Inputs'!$H$20</f>
        <v/>
      </c>
      <c r="U18" s="374">
        <f>MAX(0,MIN('Scenario Inputs'!$F$31,A18-'Scenario Inputs'!$F$37+1))*'Scenario Inputs'!$F$32</f>
        <v/>
      </c>
      <c r="V18" s="374">
        <f>MAX(0,MIN('Scenario Inputs'!$F$31,A18-'Scenario Inputs'!$F$37+1))*'Scenario Inputs'!$F$36</f>
        <v/>
      </c>
      <c r="W18" s="374">
        <f>SUM(G18:V18)+AL18+AM18</f>
        <v/>
      </c>
      <c r="X18" s="374">
        <f>MAX(0,MIN(1,(A18-'Scenario Inputs'!$N$7+1)/'Scenario Inputs'!$O$7))*'Scenario Inputs'!$J$7+MAX(0,MIN(1,(A18-'Scenario Inputs'!$N$8+1)/'Scenario Inputs'!$O$8))*'Scenario Inputs'!$J$8+MAX(0,MIN(1,(A18-'Scenario Inputs'!$N$9+1)/'Scenario Inputs'!$O$9))*'Scenario Inputs'!$J$9+MAX(0,MIN(1,(A18-'Scenario Inputs'!$N$10+1)/'Scenario Inputs'!$O$10))*'Scenario Inputs'!$J$10+MAX(0,MIN(1,(A18-'Scenario Inputs'!$N$11+1)/'Scenario Inputs'!$O$11))*'Scenario Inputs'!$J$11+MAX(0,MIN(1,(A18-'Scenario Inputs'!$N$12+1)/'Scenario Inputs'!$O$12))*'Scenario Inputs'!$J$12+MAX(0,MIN(1,(A18-'Scenario Inputs'!$N$13+1)/'Scenario Inputs'!$O$13))*'Scenario Inputs'!$J$13+MAX(0,MIN(1,(A18-'Scenario Inputs'!$N$14+1)/'Scenario Inputs'!$O$14))*'Scenario Inputs'!$J$14+MAX(0,MIN(1,(A18-'Scenario Inputs'!$N$15+1)/'Scenario Inputs'!$O$15))*'Scenario Inputs'!$J$15+MAX(0,MIN(1,(A18-'Scenario Inputs'!$N$16+1)/'Scenario Inputs'!$O$16))*'Scenario Inputs'!$J$16+MAX(0,MIN(1,(A18-'Scenario Inputs'!$N$17+1)/'Scenario Inputs'!$O$17))*'Scenario Inputs'!$J$17+MAX(0,MIN(1,(A18-'Scenario Inputs'!$N$18+1)/'Scenario Inputs'!$O$18))*'Scenario Inputs'!$J$18+MAX(0,MIN(1,(A18-'Scenario Inputs'!$N$19+1)/'Scenario Inputs'!$O$19))*'Scenario Inputs'!$J$19+MAX(0,MIN(1,(A18-'Scenario Inputs'!$N$20+1)/'Scenario Inputs'!$O$20))*'Scenario Inputs'!$J$20+MAX(0,MIN(1,(A18-'Scenario Inputs'!$N$21+1)/'Scenario Inputs'!$O$21))*'Scenario Inputs'!$J$21+U18+V18+AM18</f>
        <v/>
      </c>
      <c r="Y18" s="374">
        <f>W18-E18</f>
        <v/>
      </c>
      <c r="Z18" s="374">
        <f>X18-E18</f>
        <v/>
      </c>
      <c r="AA18" s="374">
        <f>AA17+E18</f>
        <v/>
      </c>
      <c r="AB18" s="335">
        <f>AB17+W18</f>
        <v/>
      </c>
      <c r="AC18" s="335">
        <f>AC17+X18</f>
        <v/>
      </c>
      <c r="AD18" s="335">
        <f>AB18-AA18</f>
        <v/>
      </c>
      <c r="AE18" s="335">
        <f>AC18-AA18</f>
        <v/>
      </c>
      <c r="AF18" s="335">
        <f>MAX(0,MIN(1,(A18-'Scenario Inputs'!$N$7+1)/'Scenario Inputs'!$O$7))*'Scenario Inputs'!$L$7+MAX(0,MIN(1,(A18-'Scenario Inputs'!$N$8+1)/'Scenario Inputs'!$O$8))*'Scenario Inputs'!$L$8+MAX(0,MIN(1,(A18-'Scenario Inputs'!$N$9+1)/'Scenario Inputs'!$O$9))*'Scenario Inputs'!$L$9+MAX(0,MIN(1,(A18-'Scenario Inputs'!$N$10+1)/'Scenario Inputs'!$O$10))*'Scenario Inputs'!$L$10+MAX(0,MIN(1,(A18-'Scenario Inputs'!$N$11+1)/'Scenario Inputs'!$O$11))*'Scenario Inputs'!$L$11+MAX(0,MIN(1,(A18-'Scenario Inputs'!$N$12+1)/'Scenario Inputs'!$O$12))*'Scenario Inputs'!$L$12+MAX(0,MIN(1,(A18-'Scenario Inputs'!$N$13+1)/'Scenario Inputs'!$O$13))*'Scenario Inputs'!$L$13+MAX(0,MIN(1,(A18-'Scenario Inputs'!$N$14+1)/'Scenario Inputs'!$O$14))*'Scenario Inputs'!$L$14+MAX(0,MIN(1,(A18-'Scenario Inputs'!$N$15+1)/'Scenario Inputs'!$O$15))*'Scenario Inputs'!$L$15+MAX(0,MIN(1,(A18-'Scenario Inputs'!$N$16+1)/'Scenario Inputs'!$O$16))*'Scenario Inputs'!$L$16+MAX(0,MIN(1,(A18-'Scenario Inputs'!$N$17+1)/'Scenario Inputs'!$O$17))*'Scenario Inputs'!$L$17+MAX(0,MIN(1,(A18-'Scenario Inputs'!$N$18+1)/'Scenario Inputs'!$O$18))*'Scenario Inputs'!$L$18+MAX(0,MIN(1,(A18-'Scenario Inputs'!$N$19+1)/'Scenario Inputs'!$O$19))*'Scenario Inputs'!$L$19+MAX(0,MIN(1,(A18-'Scenario Inputs'!$N$20+1)/'Scenario Inputs'!$O$20))*'Scenario Inputs'!$L$20+MAX(0,MIN(1,(A18-'Scenario Inputs'!$N$21+1)/'Scenario Inputs'!$O$21))*'Scenario Inputs'!$L$21</f>
        <v/>
      </c>
      <c r="AG18" s="335">
        <f>AF18*'Scenario Inputs'!$B$4</f>
        <v/>
      </c>
      <c r="AH18" s="335">
        <f>E18-AG18</f>
        <v/>
      </c>
      <c r="AI18" s="335">
        <f>X18+AG18-E18</f>
        <v/>
      </c>
      <c r="AJ18" s="335">
        <f>AJ17+AG18</f>
        <v/>
      </c>
      <c r="AK18" s="335">
        <f>AK17+AI18</f>
        <v/>
      </c>
      <c r="AL18" s="335">
        <f>MAX(0,MIN(1,(A18-'Scenario Inputs'!$N$21+1)/'Scenario Inputs'!$O$21))*'Scenario Inputs'!$H$21</f>
        <v/>
      </c>
      <c r="AM18" s="335">
        <f>MAX(0,MIN('Scenario Inputs'!$F$31,A18-'Scenario Inputs'!$F$37+1))*'Scenario Inputs'!$F$39</f>
        <v/>
      </c>
    </row>
    <row r="19">
      <c r="A19" s="373" t="n">
        <v>16</v>
      </c>
      <c r="B19" s="373">
        <f>MIN(A19,Assumptions!$B$6)</f>
        <v/>
      </c>
      <c r="C19" s="373">
        <f>B19*Assumptions!$B$4</f>
        <v/>
      </c>
      <c r="D19" s="374">
        <f>C19*Assumptions!$B$5</f>
        <v/>
      </c>
      <c r="E19" s="374">
        <f>C19*Assumptions!$B$17</f>
        <v/>
      </c>
      <c r="F19" s="374">
        <f>D19-E19</f>
        <v/>
      </c>
      <c r="G19" s="374">
        <f>MAX(0,MIN(1,(A19-'Scenario Inputs'!$N$7+1)/'Scenario Inputs'!$O$7))*'Scenario Inputs'!$H$7</f>
        <v/>
      </c>
      <c r="H19" s="374">
        <f>MAX(0,MIN(1,(A19-'Scenario Inputs'!$N$8+1)/'Scenario Inputs'!$O$8))*'Scenario Inputs'!$H$8</f>
        <v/>
      </c>
      <c r="I19" s="374">
        <f>MAX(0,MIN(1,(A19-'Scenario Inputs'!$N$9+1)/'Scenario Inputs'!$O$9))*'Scenario Inputs'!$H$9</f>
        <v/>
      </c>
      <c r="J19" s="374">
        <f>MAX(0,MIN(1,(A19-'Scenario Inputs'!$N$10+1)/'Scenario Inputs'!$O$10))*'Scenario Inputs'!$H$10</f>
        <v/>
      </c>
      <c r="K19" s="374">
        <f>MAX(0,MIN(1,(A19-'Scenario Inputs'!$N$11+1)/'Scenario Inputs'!$O$11))*'Scenario Inputs'!$H$11</f>
        <v/>
      </c>
      <c r="L19" s="374">
        <f>MAX(0,MIN(1,(A19-'Scenario Inputs'!$N$12+1)/'Scenario Inputs'!$O$12))*'Scenario Inputs'!$H$12</f>
        <v/>
      </c>
      <c r="M19" s="374">
        <f>MAX(0,MIN(1,(A19-'Scenario Inputs'!$N$13+1)/'Scenario Inputs'!$O$13))*'Scenario Inputs'!$H$13</f>
        <v/>
      </c>
      <c r="N19" s="374">
        <f>MAX(0,MIN(1,(A19-'Scenario Inputs'!$N$14+1)/'Scenario Inputs'!$O$14))*'Scenario Inputs'!$H$14</f>
        <v/>
      </c>
      <c r="O19" s="374">
        <f>MAX(0,MIN(1,(A19-'Scenario Inputs'!$N$15+1)/'Scenario Inputs'!$O$15))*'Scenario Inputs'!$H$15</f>
        <v/>
      </c>
      <c r="P19" s="374">
        <f>MAX(0,MIN(1,(A19-'Scenario Inputs'!$N$16+1)/'Scenario Inputs'!$O$16))*'Scenario Inputs'!$H$16</f>
        <v/>
      </c>
      <c r="Q19" s="374">
        <f>MAX(0,MIN(1,(A19-'Scenario Inputs'!$N$17+1)/'Scenario Inputs'!$O$17))*'Scenario Inputs'!$H$17</f>
        <v/>
      </c>
      <c r="R19" s="374">
        <f>MAX(0,MIN(1,(A19-'Scenario Inputs'!$N$18+1)/'Scenario Inputs'!$O$18))*'Scenario Inputs'!$H$18</f>
        <v/>
      </c>
      <c r="S19" s="374">
        <f>MAX(0,MIN(1,(A19-'Scenario Inputs'!$N$19+1)/'Scenario Inputs'!$O$19))*'Scenario Inputs'!$H$19</f>
        <v/>
      </c>
      <c r="T19" s="374">
        <f>MAX(0,MIN(1,(A19-'Scenario Inputs'!$N$20+1)/'Scenario Inputs'!$O$20))*'Scenario Inputs'!$H$20</f>
        <v/>
      </c>
      <c r="U19" s="374">
        <f>MAX(0,MIN('Scenario Inputs'!$F$31,A19-'Scenario Inputs'!$F$37+1))*'Scenario Inputs'!$F$32</f>
        <v/>
      </c>
      <c r="V19" s="374">
        <f>MAX(0,MIN('Scenario Inputs'!$F$31,A19-'Scenario Inputs'!$F$37+1))*'Scenario Inputs'!$F$36</f>
        <v/>
      </c>
      <c r="W19" s="374">
        <f>SUM(G19:V19)+AL19+AM19</f>
        <v/>
      </c>
      <c r="X19" s="374">
        <f>MAX(0,MIN(1,(A19-'Scenario Inputs'!$N$7+1)/'Scenario Inputs'!$O$7))*'Scenario Inputs'!$J$7+MAX(0,MIN(1,(A19-'Scenario Inputs'!$N$8+1)/'Scenario Inputs'!$O$8))*'Scenario Inputs'!$J$8+MAX(0,MIN(1,(A19-'Scenario Inputs'!$N$9+1)/'Scenario Inputs'!$O$9))*'Scenario Inputs'!$J$9+MAX(0,MIN(1,(A19-'Scenario Inputs'!$N$10+1)/'Scenario Inputs'!$O$10))*'Scenario Inputs'!$J$10+MAX(0,MIN(1,(A19-'Scenario Inputs'!$N$11+1)/'Scenario Inputs'!$O$11))*'Scenario Inputs'!$J$11+MAX(0,MIN(1,(A19-'Scenario Inputs'!$N$12+1)/'Scenario Inputs'!$O$12))*'Scenario Inputs'!$J$12+MAX(0,MIN(1,(A19-'Scenario Inputs'!$N$13+1)/'Scenario Inputs'!$O$13))*'Scenario Inputs'!$J$13+MAX(0,MIN(1,(A19-'Scenario Inputs'!$N$14+1)/'Scenario Inputs'!$O$14))*'Scenario Inputs'!$J$14+MAX(0,MIN(1,(A19-'Scenario Inputs'!$N$15+1)/'Scenario Inputs'!$O$15))*'Scenario Inputs'!$J$15+MAX(0,MIN(1,(A19-'Scenario Inputs'!$N$16+1)/'Scenario Inputs'!$O$16))*'Scenario Inputs'!$J$16+MAX(0,MIN(1,(A19-'Scenario Inputs'!$N$17+1)/'Scenario Inputs'!$O$17))*'Scenario Inputs'!$J$17+MAX(0,MIN(1,(A19-'Scenario Inputs'!$N$18+1)/'Scenario Inputs'!$O$18))*'Scenario Inputs'!$J$18+MAX(0,MIN(1,(A19-'Scenario Inputs'!$N$19+1)/'Scenario Inputs'!$O$19))*'Scenario Inputs'!$J$19+MAX(0,MIN(1,(A19-'Scenario Inputs'!$N$20+1)/'Scenario Inputs'!$O$20))*'Scenario Inputs'!$J$20+MAX(0,MIN(1,(A19-'Scenario Inputs'!$N$21+1)/'Scenario Inputs'!$O$21))*'Scenario Inputs'!$J$21+U19+V19+AM19</f>
        <v/>
      </c>
      <c r="Y19" s="374">
        <f>W19-E19</f>
        <v/>
      </c>
      <c r="Z19" s="374">
        <f>X19-E19</f>
        <v/>
      </c>
      <c r="AA19" s="374">
        <f>AA18+E19</f>
        <v/>
      </c>
      <c r="AB19" s="335">
        <f>AB18+W19</f>
        <v/>
      </c>
      <c r="AC19" s="335">
        <f>AC18+X19</f>
        <v/>
      </c>
      <c r="AD19" s="335">
        <f>AB19-AA19</f>
        <v/>
      </c>
      <c r="AE19" s="335">
        <f>AC19-AA19</f>
        <v/>
      </c>
      <c r="AF19" s="335">
        <f>MAX(0,MIN(1,(A19-'Scenario Inputs'!$N$7+1)/'Scenario Inputs'!$O$7))*'Scenario Inputs'!$L$7+MAX(0,MIN(1,(A19-'Scenario Inputs'!$N$8+1)/'Scenario Inputs'!$O$8))*'Scenario Inputs'!$L$8+MAX(0,MIN(1,(A19-'Scenario Inputs'!$N$9+1)/'Scenario Inputs'!$O$9))*'Scenario Inputs'!$L$9+MAX(0,MIN(1,(A19-'Scenario Inputs'!$N$10+1)/'Scenario Inputs'!$O$10))*'Scenario Inputs'!$L$10+MAX(0,MIN(1,(A19-'Scenario Inputs'!$N$11+1)/'Scenario Inputs'!$O$11))*'Scenario Inputs'!$L$11+MAX(0,MIN(1,(A19-'Scenario Inputs'!$N$12+1)/'Scenario Inputs'!$O$12))*'Scenario Inputs'!$L$12+MAX(0,MIN(1,(A19-'Scenario Inputs'!$N$13+1)/'Scenario Inputs'!$O$13))*'Scenario Inputs'!$L$13+MAX(0,MIN(1,(A19-'Scenario Inputs'!$N$14+1)/'Scenario Inputs'!$O$14))*'Scenario Inputs'!$L$14+MAX(0,MIN(1,(A19-'Scenario Inputs'!$N$15+1)/'Scenario Inputs'!$O$15))*'Scenario Inputs'!$L$15+MAX(0,MIN(1,(A19-'Scenario Inputs'!$N$16+1)/'Scenario Inputs'!$O$16))*'Scenario Inputs'!$L$16+MAX(0,MIN(1,(A19-'Scenario Inputs'!$N$17+1)/'Scenario Inputs'!$O$17))*'Scenario Inputs'!$L$17+MAX(0,MIN(1,(A19-'Scenario Inputs'!$N$18+1)/'Scenario Inputs'!$O$18))*'Scenario Inputs'!$L$18+MAX(0,MIN(1,(A19-'Scenario Inputs'!$N$19+1)/'Scenario Inputs'!$O$19))*'Scenario Inputs'!$L$19+MAX(0,MIN(1,(A19-'Scenario Inputs'!$N$20+1)/'Scenario Inputs'!$O$20))*'Scenario Inputs'!$L$20+MAX(0,MIN(1,(A19-'Scenario Inputs'!$N$21+1)/'Scenario Inputs'!$O$21))*'Scenario Inputs'!$L$21</f>
        <v/>
      </c>
      <c r="AG19" s="335">
        <f>AF19*'Scenario Inputs'!$B$4</f>
        <v/>
      </c>
      <c r="AH19" s="335">
        <f>E19-AG19</f>
        <v/>
      </c>
      <c r="AI19" s="335">
        <f>X19+AG19-E19</f>
        <v/>
      </c>
      <c r="AJ19" s="335">
        <f>AJ18+AG19</f>
        <v/>
      </c>
      <c r="AK19" s="335">
        <f>AK18+AI19</f>
        <v/>
      </c>
      <c r="AL19" s="335">
        <f>MAX(0,MIN(1,(A19-'Scenario Inputs'!$N$21+1)/'Scenario Inputs'!$O$21))*'Scenario Inputs'!$H$21</f>
        <v/>
      </c>
      <c r="AM19" s="335">
        <f>MAX(0,MIN('Scenario Inputs'!$F$31,A19-'Scenario Inputs'!$F$37+1))*'Scenario Inputs'!$F$39</f>
        <v/>
      </c>
    </row>
    <row r="20">
      <c r="A20" s="373" t="n">
        <v>17</v>
      </c>
      <c r="B20" s="373">
        <f>MIN(A20,Assumptions!$B$6)</f>
        <v/>
      </c>
      <c r="C20" s="373">
        <f>B20*Assumptions!$B$4</f>
        <v/>
      </c>
      <c r="D20" s="374">
        <f>C20*Assumptions!$B$5</f>
        <v/>
      </c>
      <c r="E20" s="374">
        <f>C20*Assumptions!$B$17</f>
        <v/>
      </c>
      <c r="F20" s="374">
        <f>D20-E20</f>
        <v/>
      </c>
      <c r="G20" s="374">
        <f>MAX(0,MIN(1,(A20-'Scenario Inputs'!$N$7+1)/'Scenario Inputs'!$O$7))*'Scenario Inputs'!$H$7</f>
        <v/>
      </c>
      <c r="H20" s="374">
        <f>MAX(0,MIN(1,(A20-'Scenario Inputs'!$N$8+1)/'Scenario Inputs'!$O$8))*'Scenario Inputs'!$H$8</f>
        <v/>
      </c>
      <c r="I20" s="374">
        <f>MAX(0,MIN(1,(A20-'Scenario Inputs'!$N$9+1)/'Scenario Inputs'!$O$9))*'Scenario Inputs'!$H$9</f>
        <v/>
      </c>
      <c r="J20" s="374">
        <f>MAX(0,MIN(1,(A20-'Scenario Inputs'!$N$10+1)/'Scenario Inputs'!$O$10))*'Scenario Inputs'!$H$10</f>
        <v/>
      </c>
      <c r="K20" s="374">
        <f>MAX(0,MIN(1,(A20-'Scenario Inputs'!$N$11+1)/'Scenario Inputs'!$O$11))*'Scenario Inputs'!$H$11</f>
        <v/>
      </c>
      <c r="L20" s="374">
        <f>MAX(0,MIN(1,(A20-'Scenario Inputs'!$N$12+1)/'Scenario Inputs'!$O$12))*'Scenario Inputs'!$H$12</f>
        <v/>
      </c>
      <c r="M20" s="374">
        <f>MAX(0,MIN(1,(A20-'Scenario Inputs'!$N$13+1)/'Scenario Inputs'!$O$13))*'Scenario Inputs'!$H$13</f>
        <v/>
      </c>
      <c r="N20" s="374">
        <f>MAX(0,MIN(1,(A20-'Scenario Inputs'!$N$14+1)/'Scenario Inputs'!$O$14))*'Scenario Inputs'!$H$14</f>
        <v/>
      </c>
      <c r="O20" s="374">
        <f>MAX(0,MIN(1,(A20-'Scenario Inputs'!$N$15+1)/'Scenario Inputs'!$O$15))*'Scenario Inputs'!$H$15</f>
        <v/>
      </c>
      <c r="P20" s="374">
        <f>MAX(0,MIN(1,(A20-'Scenario Inputs'!$N$16+1)/'Scenario Inputs'!$O$16))*'Scenario Inputs'!$H$16</f>
        <v/>
      </c>
      <c r="Q20" s="374">
        <f>MAX(0,MIN(1,(A20-'Scenario Inputs'!$N$17+1)/'Scenario Inputs'!$O$17))*'Scenario Inputs'!$H$17</f>
        <v/>
      </c>
      <c r="R20" s="374">
        <f>MAX(0,MIN(1,(A20-'Scenario Inputs'!$N$18+1)/'Scenario Inputs'!$O$18))*'Scenario Inputs'!$H$18</f>
        <v/>
      </c>
      <c r="S20" s="374">
        <f>MAX(0,MIN(1,(A20-'Scenario Inputs'!$N$19+1)/'Scenario Inputs'!$O$19))*'Scenario Inputs'!$H$19</f>
        <v/>
      </c>
      <c r="T20" s="374">
        <f>MAX(0,MIN(1,(A20-'Scenario Inputs'!$N$20+1)/'Scenario Inputs'!$O$20))*'Scenario Inputs'!$H$20</f>
        <v/>
      </c>
      <c r="U20" s="374">
        <f>MAX(0,MIN('Scenario Inputs'!$F$31,A20-'Scenario Inputs'!$F$37+1))*'Scenario Inputs'!$F$32</f>
        <v/>
      </c>
      <c r="V20" s="374">
        <f>MAX(0,MIN('Scenario Inputs'!$F$31,A20-'Scenario Inputs'!$F$37+1))*'Scenario Inputs'!$F$36</f>
        <v/>
      </c>
      <c r="W20" s="374">
        <f>SUM(G20:V20)+AL20+AM20</f>
        <v/>
      </c>
      <c r="X20" s="374">
        <f>MAX(0,MIN(1,(A20-'Scenario Inputs'!$N$7+1)/'Scenario Inputs'!$O$7))*'Scenario Inputs'!$J$7+MAX(0,MIN(1,(A20-'Scenario Inputs'!$N$8+1)/'Scenario Inputs'!$O$8))*'Scenario Inputs'!$J$8+MAX(0,MIN(1,(A20-'Scenario Inputs'!$N$9+1)/'Scenario Inputs'!$O$9))*'Scenario Inputs'!$J$9+MAX(0,MIN(1,(A20-'Scenario Inputs'!$N$10+1)/'Scenario Inputs'!$O$10))*'Scenario Inputs'!$J$10+MAX(0,MIN(1,(A20-'Scenario Inputs'!$N$11+1)/'Scenario Inputs'!$O$11))*'Scenario Inputs'!$J$11+MAX(0,MIN(1,(A20-'Scenario Inputs'!$N$12+1)/'Scenario Inputs'!$O$12))*'Scenario Inputs'!$J$12+MAX(0,MIN(1,(A20-'Scenario Inputs'!$N$13+1)/'Scenario Inputs'!$O$13))*'Scenario Inputs'!$J$13+MAX(0,MIN(1,(A20-'Scenario Inputs'!$N$14+1)/'Scenario Inputs'!$O$14))*'Scenario Inputs'!$J$14+MAX(0,MIN(1,(A20-'Scenario Inputs'!$N$15+1)/'Scenario Inputs'!$O$15))*'Scenario Inputs'!$J$15+MAX(0,MIN(1,(A20-'Scenario Inputs'!$N$16+1)/'Scenario Inputs'!$O$16))*'Scenario Inputs'!$J$16+MAX(0,MIN(1,(A20-'Scenario Inputs'!$N$17+1)/'Scenario Inputs'!$O$17))*'Scenario Inputs'!$J$17+MAX(0,MIN(1,(A20-'Scenario Inputs'!$N$18+1)/'Scenario Inputs'!$O$18))*'Scenario Inputs'!$J$18+MAX(0,MIN(1,(A20-'Scenario Inputs'!$N$19+1)/'Scenario Inputs'!$O$19))*'Scenario Inputs'!$J$19+MAX(0,MIN(1,(A20-'Scenario Inputs'!$N$20+1)/'Scenario Inputs'!$O$20))*'Scenario Inputs'!$J$20+MAX(0,MIN(1,(A20-'Scenario Inputs'!$N$21+1)/'Scenario Inputs'!$O$21))*'Scenario Inputs'!$J$21+U20+V20+AM20</f>
        <v/>
      </c>
      <c r="Y20" s="374">
        <f>W20-E20</f>
        <v/>
      </c>
      <c r="Z20" s="374">
        <f>X20-E20</f>
        <v/>
      </c>
      <c r="AA20" s="374">
        <f>AA19+E20</f>
        <v/>
      </c>
      <c r="AB20" s="335">
        <f>AB19+W20</f>
        <v/>
      </c>
      <c r="AC20" s="335">
        <f>AC19+X20</f>
        <v/>
      </c>
      <c r="AD20" s="335">
        <f>AB20-AA20</f>
        <v/>
      </c>
      <c r="AE20" s="335">
        <f>AC20-AA20</f>
        <v/>
      </c>
      <c r="AF20" s="335">
        <f>MAX(0,MIN(1,(A20-'Scenario Inputs'!$N$7+1)/'Scenario Inputs'!$O$7))*'Scenario Inputs'!$L$7+MAX(0,MIN(1,(A20-'Scenario Inputs'!$N$8+1)/'Scenario Inputs'!$O$8))*'Scenario Inputs'!$L$8+MAX(0,MIN(1,(A20-'Scenario Inputs'!$N$9+1)/'Scenario Inputs'!$O$9))*'Scenario Inputs'!$L$9+MAX(0,MIN(1,(A20-'Scenario Inputs'!$N$10+1)/'Scenario Inputs'!$O$10))*'Scenario Inputs'!$L$10+MAX(0,MIN(1,(A20-'Scenario Inputs'!$N$11+1)/'Scenario Inputs'!$O$11))*'Scenario Inputs'!$L$11+MAX(0,MIN(1,(A20-'Scenario Inputs'!$N$12+1)/'Scenario Inputs'!$O$12))*'Scenario Inputs'!$L$12+MAX(0,MIN(1,(A20-'Scenario Inputs'!$N$13+1)/'Scenario Inputs'!$O$13))*'Scenario Inputs'!$L$13+MAX(0,MIN(1,(A20-'Scenario Inputs'!$N$14+1)/'Scenario Inputs'!$O$14))*'Scenario Inputs'!$L$14+MAX(0,MIN(1,(A20-'Scenario Inputs'!$N$15+1)/'Scenario Inputs'!$O$15))*'Scenario Inputs'!$L$15+MAX(0,MIN(1,(A20-'Scenario Inputs'!$N$16+1)/'Scenario Inputs'!$O$16))*'Scenario Inputs'!$L$16+MAX(0,MIN(1,(A20-'Scenario Inputs'!$N$17+1)/'Scenario Inputs'!$O$17))*'Scenario Inputs'!$L$17+MAX(0,MIN(1,(A20-'Scenario Inputs'!$N$18+1)/'Scenario Inputs'!$O$18))*'Scenario Inputs'!$L$18+MAX(0,MIN(1,(A20-'Scenario Inputs'!$N$19+1)/'Scenario Inputs'!$O$19))*'Scenario Inputs'!$L$19+MAX(0,MIN(1,(A20-'Scenario Inputs'!$N$20+1)/'Scenario Inputs'!$O$20))*'Scenario Inputs'!$L$20+MAX(0,MIN(1,(A20-'Scenario Inputs'!$N$21+1)/'Scenario Inputs'!$O$21))*'Scenario Inputs'!$L$21</f>
        <v/>
      </c>
      <c r="AG20" s="335">
        <f>AF20*'Scenario Inputs'!$B$4</f>
        <v/>
      </c>
      <c r="AH20" s="335">
        <f>E20-AG20</f>
        <v/>
      </c>
      <c r="AI20" s="335">
        <f>X20+AG20-E20</f>
        <v/>
      </c>
      <c r="AJ20" s="335">
        <f>AJ19+AG20</f>
        <v/>
      </c>
      <c r="AK20" s="335">
        <f>AK19+AI20</f>
        <v/>
      </c>
      <c r="AL20" s="335">
        <f>MAX(0,MIN(1,(A20-'Scenario Inputs'!$N$21+1)/'Scenario Inputs'!$O$21))*'Scenario Inputs'!$H$21</f>
        <v/>
      </c>
      <c r="AM20" s="335">
        <f>MAX(0,MIN('Scenario Inputs'!$F$31,A20-'Scenario Inputs'!$F$37+1))*'Scenario Inputs'!$F$39</f>
        <v/>
      </c>
    </row>
    <row r="21">
      <c r="A21" s="373" t="n">
        <v>18</v>
      </c>
      <c r="B21" s="373">
        <f>MIN(A21,Assumptions!$B$6)</f>
        <v/>
      </c>
      <c r="C21" s="373">
        <f>B21*Assumptions!$B$4</f>
        <v/>
      </c>
      <c r="D21" s="374">
        <f>C21*Assumptions!$B$5</f>
        <v/>
      </c>
      <c r="E21" s="374">
        <f>C21*Assumptions!$B$17</f>
        <v/>
      </c>
      <c r="F21" s="374">
        <f>D21-E21</f>
        <v/>
      </c>
      <c r="G21" s="374">
        <f>MAX(0,MIN(1,(A21-'Scenario Inputs'!$N$7+1)/'Scenario Inputs'!$O$7))*'Scenario Inputs'!$H$7</f>
        <v/>
      </c>
      <c r="H21" s="374">
        <f>MAX(0,MIN(1,(A21-'Scenario Inputs'!$N$8+1)/'Scenario Inputs'!$O$8))*'Scenario Inputs'!$H$8</f>
        <v/>
      </c>
      <c r="I21" s="374">
        <f>MAX(0,MIN(1,(A21-'Scenario Inputs'!$N$9+1)/'Scenario Inputs'!$O$9))*'Scenario Inputs'!$H$9</f>
        <v/>
      </c>
      <c r="J21" s="374">
        <f>MAX(0,MIN(1,(A21-'Scenario Inputs'!$N$10+1)/'Scenario Inputs'!$O$10))*'Scenario Inputs'!$H$10</f>
        <v/>
      </c>
      <c r="K21" s="374">
        <f>MAX(0,MIN(1,(A21-'Scenario Inputs'!$N$11+1)/'Scenario Inputs'!$O$11))*'Scenario Inputs'!$H$11</f>
        <v/>
      </c>
      <c r="L21" s="374">
        <f>MAX(0,MIN(1,(A21-'Scenario Inputs'!$N$12+1)/'Scenario Inputs'!$O$12))*'Scenario Inputs'!$H$12</f>
        <v/>
      </c>
      <c r="M21" s="374">
        <f>MAX(0,MIN(1,(A21-'Scenario Inputs'!$N$13+1)/'Scenario Inputs'!$O$13))*'Scenario Inputs'!$H$13</f>
        <v/>
      </c>
      <c r="N21" s="374">
        <f>MAX(0,MIN(1,(A21-'Scenario Inputs'!$N$14+1)/'Scenario Inputs'!$O$14))*'Scenario Inputs'!$H$14</f>
        <v/>
      </c>
      <c r="O21" s="374">
        <f>MAX(0,MIN(1,(A21-'Scenario Inputs'!$N$15+1)/'Scenario Inputs'!$O$15))*'Scenario Inputs'!$H$15</f>
        <v/>
      </c>
      <c r="P21" s="374">
        <f>MAX(0,MIN(1,(A21-'Scenario Inputs'!$N$16+1)/'Scenario Inputs'!$O$16))*'Scenario Inputs'!$H$16</f>
        <v/>
      </c>
      <c r="Q21" s="374">
        <f>MAX(0,MIN(1,(A21-'Scenario Inputs'!$N$17+1)/'Scenario Inputs'!$O$17))*'Scenario Inputs'!$H$17</f>
        <v/>
      </c>
      <c r="R21" s="374">
        <f>MAX(0,MIN(1,(A21-'Scenario Inputs'!$N$18+1)/'Scenario Inputs'!$O$18))*'Scenario Inputs'!$H$18</f>
        <v/>
      </c>
      <c r="S21" s="374">
        <f>MAX(0,MIN(1,(A21-'Scenario Inputs'!$N$19+1)/'Scenario Inputs'!$O$19))*'Scenario Inputs'!$H$19</f>
        <v/>
      </c>
      <c r="T21" s="374">
        <f>MAX(0,MIN(1,(A21-'Scenario Inputs'!$N$20+1)/'Scenario Inputs'!$O$20))*'Scenario Inputs'!$H$20</f>
        <v/>
      </c>
      <c r="U21" s="374">
        <f>MAX(0,MIN('Scenario Inputs'!$F$31,A21-'Scenario Inputs'!$F$37+1))*'Scenario Inputs'!$F$32</f>
        <v/>
      </c>
      <c r="V21" s="374">
        <f>MAX(0,MIN('Scenario Inputs'!$F$31,A21-'Scenario Inputs'!$F$37+1))*'Scenario Inputs'!$F$36</f>
        <v/>
      </c>
      <c r="W21" s="374">
        <f>SUM(G21:V21)+AL21+AM21</f>
        <v/>
      </c>
      <c r="X21" s="374">
        <f>MAX(0,MIN(1,(A21-'Scenario Inputs'!$N$7+1)/'Scenario Inputs'!$O$7))*'Scenario Inputs'!$J$7+MAX(0,MIN(1,(A21-'Scenario Inputs'!$N$8+1)/'Scenario Inputs'!$O$8))*'Scenario Inputs'!$J$8+MAX(0,MIN(1,(A21-'Scenario Inputs'!$N$9+1)/'Scenario Inputs'!$O$9))*'Scenario Inputs'!$J$9+MAX(0,MIN(1,(A21-'Scenario Inputs'!$N$10+1)/'Scenario Inputs'!$O$10))*'Scenario Inputs'!$J$10+MAX(0,MIN(1,(A21-'Scenario Inputs'!$N$11+1)/'Scenario Inputs'!$O$11))*'Scenario Inputs'!$J$11+MAX(0,MIN(1,(A21-'Scenario Inputs'!$N$12+1)/'Scenario Inputs'!$O$12))*'Scenario Inputs'!$J$12+MAX(0,MIN(1,(A21-'Scenario Inputs'!$N$13+1)/'Scenario Inputs'!$O$13))*'Scenario Inputs'!$J$13+MAX(0,MIN(1,(A21-'Scenario Inputs'!$N$14+1)/'Scenario Inputs'!$O$14))*'Scenario Inputs'!$J$14+MAX(0,MIN(1,(A21-'Scenario Inputs'!$N$15+1)/'Scenario Inputs'!$O$15))*'Scenario Inputs'!$J$15+MAX(0,MIN(1,(A21-'Scenario Inputs'!$N$16+1)/'Scenario Inputs'!$O$16))*'Scenario Inputs'!$J$16+MAX(0,MIN(1,(A21-'Scenario Inputs'!$N$17+1)/'Scenario Inputs'!$O$17))*'Scenario Inputs'!$J$17+MAX(0,MIN(1,(A21-'Scenario Inputs'!$N$18+1)/'Scenario Inputs'!$O$18))*'Scenario Inputs'!$J$18+MAX(0,MIN(1,(A21-'Scenario Inputs'!$N$19+1)/'Scenario Inputs'!$O$19))*'Scenario Inputs'!$J$19+MAX(0,MIN(1,(A21-'Scenario Inputs'!$N$20+1)/'Scenario Inputs'!$O$20))*'Scenario Inputs'!$J$20+MAX(0,MIN(1,(A21-'Scenario Inputs'!$N$21+1)/'Scenario Inputs'!$O$21))*'Scenario Inputs'!$J$21+U21+V21+AM21</f>
        <v/>
      </c>
      <c r="Y21" s="374">
        <f>W21-E21</f>
        <v/>
      </c>
      <c r="Z21" s="374">
        <f>X21-E21</f>
        <v/>
      </c>
      <c r="AA21" s="374">
        <f>AA20+E21</f>
        <v/>
      </c>
      <c r="AB21" s="335">
        <f>AB20+W21</f>
        <v/>
      </c>
      <c r="AC21" s="335">
        <f>AC20+X21</f>
        <v/>
      </c>
      <c r="AD21" s="335">
        <f>AB21-AA21</f>
        <v/>
      </c>
      <c r="AE21" s="335">
        <f>AC21-AA21</f>
        <v/>
      </c>
      <c r="AF21" s="335">
        <f>MAX(0,MIN(1,(A21-'Scenario Inputs'!$N$7+1)/'Scenario Inputs'!$O$7))*'Scenario Inputs'!$L$7+MAX(0,MIN(1,(A21-'Scenario Inputs'!$N$8+1)/'Scenario Inputs'!$O$8))*'Scenario Inputs'!$L$8+MAX(0,MIN(1,(A21-'Scenario Inputs'!$N$9+1)/'Scenario Inputs'!$O$9))*'Scenario Inputs'!$L$9+MAX(0,MIN(1,(A21-'Scenario Inputs'!$N$10+1)/'Scenario Inputs'!$O$10))*'Scenario Inputs'!$L$10+MAX(0,MIN(1,(A21-'Scenario Inputs'!$N$11+1)/'Scenario Inputs'!$O$11))*'Scenario Inputs'!$L$11+MAX(0,MIN(1,(A21-'Scenario Inputs'!$N$12+1)/'Scenario Inputs'!$O$12))*'Scenario Inputs'!$L$12+MAX(0,MIN(1,(A21-'Scenario Inputs'!$N$13+1)/'Scenario Inputs'!$O$13))*'Scenario Inputs'!$L$13+MAX(0,MIN(1,(A21-'Scenario Inputs'!$N$14+1)/'Scenario Inputs'!$O$14))*'Scenario Inputs'!$L$14+MAX(0,MIN(1,(A21-'Scenario Inputs'!$N$15+1)/'Scenario Inputs'!$O$15))*'Scenario Inputs'!$L$15+MAX(0,MIN(1,(A21-'Scenario Inputs'!$N$16+1)/'Scenario Inputs'!$O$16))*'Scenario Inputs'!$L$16+MAX(0,MIN(1,(A21-'Scenario Inputs'!$N$17+1)/'Scenario Inputs'!$O$17))*'Scenario Inputs'!$L$17+MAX(0,MIN(1,(A21-'Scenario Inputs'!$N$18+1)/'Scenario Inputs'!$O$18))*'Scenario Inputs'!$L$18+MAX(0,MIN(1,(A21-'Scenario Inputs'!$N$19+1)/'Scenario Inputs'!$O$19))*'Scenario Inputs'!$L$19+MAX(0,MIN(1,(A21-'Scenario Inputs'!$N$20+1)/'Scenario Inputs'!$O$20))*'Scenario Inputs'!$L$20+MAX(0,MIN(1,(A21-'Scenario Inputs'!$N$21+1)/'Scenario Inputs'!$O$21))*'Scenario Inputs'!$L$21</f>
        <v/>
      </c>
      <c r="AG21" s="335">
        <f>AF21*'Scenario Inputs'!$B$4</f>
        <v/>
      </c>
      <c r="AH21" s="335">
        <f>E21-AG21</f>
        <v/>
      </c>
      <c r="AI21" s="335">
        <f>X21+AG21-E21</f>
        <v/>
      </c>
      <c r="AJ21" s="335">
        <f>AJ20+AG21</f>
        <v/>
      </c>
      <c r="AK21" s="335">
        <f>AK20+AI21</f>
        <v/>
      </c>
      <c r="AL21" s="335">
        <f>MAX(0,MIN(1,(A21-'Scenario Inputs'!$N$21+1)/'Scenario Inputs'!$O$21))*'Scenario Inputs'!$H$21</f>
        <v/>
      </c>
      <c r="AM21" s="335">
        <f>MAX(0,MIN('Scenario Inputs'!$F$31,A21-'Scenario Inputs'!$F$37+1))*'Scenario Inputs'!$F$39</f>
        <v/>
      </c>
    </row>
    <row r="22">
      <c r="A22" s="373" t="n">
        <v>19</v>
      </c>
      <c r="B22" s="373">
        <f>MIN(A22,Assumptions!$B$6)</f>
        <v/>
      </c>
      <c r="C22" s="373">
        <f>B22*Assumptions!$B$4</f>
        <v/>
      </c>
      <c r="D22" s="374">
        <f>C22*Assumptions!$B$5</f>
        <v/>
      </c>
      <c r="E22" s="374">
        <f>C22*Assumptions!$B$17</f>
        <v/>
      </c>
      <c r="F22" s="374">
        <f>D22-E22</f>
        <v/>
      </c>
      <c r="G22" s="374">
        <f>MAX(0,MIN(1,(A22-'Scenario Inputs'!$N$7+1)/'Scenario Inputs'!$O$7))*'Scenario Inputs'!$H$7</f>
        <v/>
      </c>
      <c r="H22" s="374">
        <f>MAX(0,MIN(1,(A22-'Scenario Inputs'!$N$8+1)/'Scenario Inputs'!$O$8))*'Scenario Inputs'!$H$8</f>
        <v/>
      </c>
      <c r="I22" s="374">
        <f>MAX(0,MIN(1,(A22-'Scenario Inputs'!$N$9+1)/'Scenario Inputs'!$O$9))*'Scenario Inputs'!$H$9</f>
        <v/>
      </c>
      <c r="J22" s="374">
        <f>MAX(0,MIN(1,(A22-'Scenario Inputs'!$N$10+1)/'Scenario Inputs'!$O$10))*'Scenario Inputs'!$H$10</f>
        <v/>
      </c>
      <c r="K22" s="374">
        <f>MAX(0,MIN(1,(A22-'Scenario Inputs'!$N$11+1)/'Scenario Inputs'!$O$11))*'Scenario Inputs'!$H$11</f>
        <v/>
      </c>
      <c r="L22" s="374">
        <f>MAX(0,MIN(1,(A22-'Scenario Inputs'!$N$12+1)/'Scenario Inputs'!$O$12))*'Scenario Inputs'!$H$12</f>
        <v/>
      </c>
      <c r="M22" s="374">
        <f>MAX(0,MIN(1,(A22-'Scenario Inputs'!$N$13+1)/'Scenario Inputs'!$O$13))*'Scenario Inputs'!$H$13</f>
        <v/>
      </c>
      <c r="N22" s="374">
        <f>MAX(0,MIN(1,(A22-'Scenario Inputs'!$N$14+1)/'Scenario Inputs'!$O$14))*'Scenario Inputs'!$H$14</f>
        <v/>
      </c>
      <c r="O22" s="374">
        <f>MAX(0,MIN(1,(A22-'Scenario Inputs'!$N$15+1)/'Scenario Inputs'!$O$15))*'Scenario Inputs'!$H$15</f>
        <v/>
      </c>
      <c r="P22" s="374">
        <f>MAX(0,MIN(1,(A22-'Scenario Inputs'!$N$16+1)/'Scenario Inputs'!$O$16))*'Scenario Inputs'!$H$16</f>
        <v/>
      </c>
      <c r="Q22" s="374">
        <f>MAX(0,MIN(1,(A22-'Scenario Inputs'!$N$17+1)/'Scenario Inputs'!$O$17))*'Scenario Inputs'!$H$17</f>
        <v/>
      </c>
      <c r="R22" s="374">
        <f>MAX(0,MIN(1,(A22-'Scenario Inputs'!$N$18+1)/'Scenario Inputs'!$O$18))*'Scenario Inputs'!$H$18</f>
        <v/>
      </c>
      <c r="S22" s="374">
        <f>MAX(0,MIN(1,(A22-'Scenario Inputs'!$N$19+1)/'Scenario Inputs'!$O$19))*'Scenario Inputs'!$H$19</f>
        <v/>
      </c>
      <c r="T22" s="374">
        <f>MAX(0,MIN(1,(A22-'Scenario Inputs'!$N$20+1)/'Scenario Inputs'!$O$20))*'Scenario Inputs'!$H$20</f>
        <v/>
      </c>
      <c r="U22" s="374">
        <f>MAX(0,MIN('Scenario Inputs'!$F$31,A22-'Scenario Inputs'!$F$37+1))*'Scenario Inputs'!$F$32</f>
        <v/>
      </c>
      <c r="V22" s="374">
        <f>MAX(0,MIN('Scenario Inputs'!$F$31,A22-'Scenario Inputs'!$F$37+1))*'Scenario Inputs'!$F$36</f>
        <v/>
      </c>
      <c r="W22" s="374">
        <f>SUM(G22:V22)+AL22+AM22</f>
        <v/>
      </c>
      <c r="X22" s="374">
        <f>MAX(0,MIN(1,(A22-'Scenario Inputs'!$N$7+1)/'Scenario Inputs'!$O$7))*'Scenario Inputs'!$J$7+MAX(0,MIN(1,(A22-'Scenario Inputs'!$N$8+1)/'Scenario Inputs'!$O$8))*'Scenario Inputs'!$J$8+MAX(0,MIN(1,(A22-'Scenario Inputs'!$N$9+1)/'Scenario Inputs'!$O$9))*'Scenario Inputs'!$J$9+MAX(0,MIN(1,(A22-'Scenario Inputs'!$N$10+1)/'Scenario Inputs'!$O$10))*'Scenario Inputs'!$J$10+MAX(0,MIN(1,(A22-'Scenario Inputs'!$N$11+1)/'Scenario Inputs'!$O$11))*'Scenario Inputs'!$J$11+MAX(0,MIN(1,(A22-'Scenario Inputs'!$N$12+1)/'Scenario Inputs'!$O$12))*'Scenario Inputs'!$J$12+MAX(0,MIN(1,(A22-'Scenario Inputs'!$N$13+1)/'Scenario Inputs'!$O$13))*'Scenario Inputs'!$J$13+MAX(0,MIN(1,(A22-'Scenario Inputs'!$N$14+1)/'Scenario Inputs'!$O$14))*'Scenario Inputs'!$J$14+MAX(0,MIN(1,(A22-'Scenario Inputs'!$N$15+1)/'Scenario Inputs'!$O$15))*'Scenario Inputs'!$J$15+MAX(0,MIN(1,(A22-'Scenario Inputs'!$N$16+1)/'Scenario Inputs'!$O$16))*'Scenario Inputs'!$J$16+MAX(0,MIN(1,(A22-'Scenario Inputs'!$N$17+1)/'Scenario Inputs'!$O$17))*'Scenario Inputs'!$J$17+MAX(0,MIN(1,(A22-'Scenario Inputs'!$N$18+1)/'Scenario Inputs'!$O$18))*'Scenario Inputs'!$J$18+MAX(0,MIN(1,(A22-'Scenario Inputs'!$N$19+1)/'Scenario Inputs'!$O$19))*'Scenario Inputs'!$J$19+MAX(0,MIN(1,(A22-'Scenario Inputs'!$N$20+1)/'Scenario Inputs'!$O$20))*'Scenario Inputs'!$J$20+MAX(0,MIN(1,(A22-'Scenario Inputs'!$N$21+1)/'Scenario Inputs'!$O$21))*'Scenario Inputs'!$J$21+U22+V22+AM22</f>
        <v/>
      </c>
      <c r="Y22" s="374">
        <f>W22-E22</f>
        <v/>
      </c>
      <c r="Z22" s="374">
        <f>X22-E22</f>
        <v/>
      </c>
      <c r="AA22" s="374">
        <f>AA21+E22</f>
        <v/>
      </c>
      <c r="AB22" s="335">
        <f>AB21+W22</f>
        <v/>
      </c>
      <c r="AC22" s="335">
        <f>AC21+X22</f>
        <v/>
      </c>
      <c r="AD22" s="335">
        <f>AB22-AA22</f>
        <v/>
      </c>
      <c r="AE22" s="335">
        <f>AC22-AA22</f>
        <v/>
      </c>
      <c r="AF22" s="335">
        <f>MAX(0,MIN(1,(A22-'Scenario Inputs'!$N$7+1)/'Scenario Inputs'!$O$7))*'Scenario Inputs'!$L$7+MAX(0,MIN(1,(A22-'Scenario Inputs'!$N$8+1)/'Scenario Inputs'!$O$8))*'Scenario Inputs'!$L$8+MAX(0,MIN(1,(A22-'Scenario Inputs'!$N$9+1)/'Scenario Inputs'!$O$9))*'Scenario Inputs'!$L$9+MAX(0,MIN(1,(A22-'Scenario Inputs'!$N$10+1)/'Scenario Inputs'!$O$10))*'Scenario Inputs'!$L$10+MAX(0,MIN(1,(A22-'Scenario Inputs'!$N$11+1)/'Scenario Inputs'!$O$11))*'Scenario Inputs'!$L$11+MAX(0,MIN(1,(A22-'Scenario Inputs'!$N$12+1)/'Scenario Inputs'!$O$12))*'Scenario Inputs'!$L$12+MAX(0,MIN(1,(A22-'Scenario Inputs'!$N$13+1)/'Scenario Inputs'!$O$13))*'Scenario Inputs'!$L$13+MAX(0,MIN(1,(A22-'Scenario Inputs'!$N$14+1)/'Scenario Inputs'!$O$14))*'Scenario Inputs'!$L$14+MAX(0,MIN(1,(A22-'Scenario Inputs'!$N$15+1)/'Scenario Inputs'!$O$15))*'Scenario Inputs'!$L$15+MAX(0,MIN(1,(A22-'Scenario Inputs'!$N$16+1)/'Scenario Inputs'!$O$16))*'Scenario Inputs'!$L$16+MAX(0,MIN(1,(A22-'Scenario Inputs'!$N$17+1)/'Scenario Inputs'!$O$17))*'Scenario Inputs'!$L$17+MAX(0,MIN(1,(A22-'Scenario Inputs'!$N$18+1)/'Scenario Inputs'!$O$18))*'Scenario Inputs'!$L$18+MAX(0,MIN(1,(A22-'Scenario Inputs'!$N$19+1)/'Scenario Inputs'!$O$19))*'Scenario Inputs'!$L$19+MAX(0,MIN(1,(A22-'Scenario Inputs'!$N$20+1)/'Scenario Inputs'!$O$20))*'Scenario Inputs'!$L$20+MAX(0,MIN(1,(A22-'Scenario Inputs'!$N$21+1)/'Scenario Inputs'!$O$21))*'Scenario Inputs'!$L$21</f>
        <v/>
      </c>
      <c r="AG22" s="335">
        <f>AF22*'Scenario Inputs'!$B$4</f>
        <v/>
      </c>
      <c r="AH22" s="335">
        <f>E22-AG22</f>
        <v/>
      </c>
      <c r="AI22" s="335">
        <f>X22+AG22-E22</f>
        <v/>
      </c>
      <c r="AJ22" s="335">
        <f>AJ21+AG22</f>
        <v/>
      </c>
      <c r="AK22" s="335">
        <f>AK21+AI22</f>
        <v/>
      </c>
      <c r="AL22" s="335">
        <f>MAX(0,MIN(1,(A22-'Scenario Inputs'!$N$21+1)/'Scenario Inputs'!$O$21))*'Scenario Inputs'!$H$21</f>
        <v/>
      </c>
      <c r="AM22" s="335">
        <f>MAX(0,MIN('Scenario Inputs'!$F$31,A22-'Scenario Inputs'!$F$37+1))*'Scenario Inputs'!$F$39</f>
        <v/>
      </c>
    </row>
    <row r="23">
      <c r="A23" s="373" t="n">
        <v>20</v>
      </c>
      <c r="B23" s="373">
        <f>MIN(A23,Assumptions!$B$6)</f>
        <v/>
      </c>
      <c r="C23" s="373">
        <f>B23*Assumptions!$B$4</f>
        <v/>
      </c>
      <c r="D23" s="374">
        <f>C23*Assumptions!$B$5</f>
        <v/>
      </c>
      <c r="E23" s="374">
        <f>C23*Assumptions!$B$17</f>
        <v/>
      </c>
      <c r="F23" s="374">
        <f>D23-E23</f>
        <v/>
      </c>
      <c r="G23" s="374">
        <f>MAX(0,MIN(1,(A23-'Scenario Inputs'!$N$7+1)/'Scenario Inputs'!$O$7))*'Scenario Inputs'!$H$7</f>
        <v/>
      </c>
      <c r="H23" s="374">
        <f>MAX(0,MIN(1,(A23-'Scenario Inputs'!$N$8+1)/'Scenario Inputs'!$O$8))*'Scenario Inputs'!$H$8</f>
        <v/>
      </c>
      <c r="I23" s="374">
        <f>MAX(0,MIN(1,(A23-'Scenario Inputs'!$N$9+1)/'Scenario Inputs'!$O$9))*'Scenario Inputs'!$H$9</f>
        <v/>
      </c>
      <c r="J23" s="374">
        <f>MAX(0,MIN(1,(A23-'Scenario Inputs'!$N$10+1)/'Scenario Inputs'!$O$10))*'Scenario Inputs'!$H$10</f>
        <v/>
      </c>
      <c r="K23" s="374">
        <f>MAX(0,MIN(1,(A23-'Scenario Inputs'!$N$11+1)/'Scenario Inputs'!$O$11))*'Scenario Inputs'!$H$11</f>
        <v/>
      </c>
      <c r="L23" s="374">
        <f>MAX(0,MIN(1,(A23-'Scenario Inputs'!$N$12+1)/'Scenario Inputs'!$O$12))*'Scenario Inputs'!$H$12</f>
        <v/>
      </c>
      <c r="M23" s="374">
        <f>MAX(0,MIN(1,(A23-'Scenario Inputs'!$N$13+1)/'Scenario Inputs'!$O$13))*'Scenario Inputs'!$H$13</f>
        <v/>
      </c>
      <c r="N23" s="374">
        <f>MAX(0,MIN(1,(A23-'Scenario Inputs'!$N$14+1)/'Scenario Inputs'!$O$14))*'Scenario Inputs'!$H$14</f>
        <v/>
      </c>
      <c r="O23" s="374">
        <f>MAX(0,MIN(1,(A23-'Scenario Inputs'!$N$15+1)/'Scenario Inputs'!$O$15))*'Scenario Inputs'!$H$15</f>
        <v/>
      </c>
      <c r="P23" s="374">
        <f>MAX(0,MIN(1,(A23-'Scenario Inputs'!$N$16+1)/'Scenario Inputs'!$O$16))*'Scenario Inputs'!$H$16</f>
        <v/>
      </c>
      <c r="Q23" s="374">
        <f>MAX(0,MIN(1,(A23-'Scenario Inputs'!$N$17+1)/'Scenario Inputs'!$O$17))*'Scenario Inputs'!$H$17</f>
        <v/>
      </c>
      <c r="R23" s="374">
        <f>MAX(0,MIN(1,(A23-'Scenario Inputs'!$N$18+1)/'Scenario Inputs'!$O$18))*'Scenario Inputs'!$H$18</f>
        <v/>
      </c>
      <c r="S23" s="374">
        <f>MAX(0,MIN(1,(A23-'Scenario Inputs'!$N$19+1)/'Scenario Inputs'!$O$19))*'Scenario Inputs'!$H$19</f>
        <v/>
      </c>
      <c r="T23" s="374">
        <f>MAX(0,MIN(1,(A23-'Scenario Inputs'!$N$20+1)/'Scenario Inputs'!$O$20))*'Scenario Inputs'!$H$20</f>
        <v/>
      </c>
      <c r="U23" s="374">
        <f>MAX(0,MIN('Scenario Inputs'!$F$31,A23-'Scenario Inputs'!$F$37+1))*'Scenario Inputs'!$F$32</f>
        <v/>
      </c>
      <c r="V23" s="374">
        <f>MAX(0,MIN('Scenario Inputs'!$F$31,A23-'Scenario Inputs'!$F$37+1))*'Scenario Inputs'!$F$36</f>
        <v/>
      </c>
      <c r="W23" s="374">
        <f>SUM(G23:V23)+AL23+AM23</f>
        <v/>
      </c>
      <c r="X23" s="374">
        <f>MAX(0,MIN(1,(A23-'Scenario Inputs'!$N$7+1)/'Scenario Inputs'!$O$7))*'Scenario Inputs'!$J$7+MAX(0,MIN(1,(A23-'Scenario Inputs'!$N$8+1)/'Scenario Inputs'!$O$8))*'Scenario Inputs'!$J$8+MAX(0,MIN(1,(A23-'Scenario Inputs'!$N$9+1)/'Scenario Inputs'!$O$9))*'Scenario Inputs'!$J$9+MAX(0,MIN(1,(A23-'Scenario Inputs'!$N$10+1)/'Scenario Inputs'!$O$10))*'Scenario Inputs'!$J$10+MAX(0,MIN(1,(A23-'Scenario Inputs'!$N$11+1)/'Scenario Inputs'!$O$11))*'Scenario Inputs'!$J$11+MAX(0,MIN(1,(A23-'Scenario Inputs'!$N$12+1)/'Scenario Inputs'!$O$12))*'Scenario Inputs'!$J$12+MAX(0,MIN(1,(A23-'Scenario Inputs'!$N$13+1)/'Scenario Inputs'!$O$13))*'Scenario Inputs'!$J$13+MAX(0,MIN(1,(A23-'Scenario Inputs'!$N$14+1)/'Scenario Inputs'!$O$14))*'Scenario Inputs'!$J$14+MAX(0,MIN(1,(A23-'Scenario Inputs'!$N$15+1)/'Scenario Inputs'!$O$15))*'Scenario Inputs'!$J$15+MAX(0,MIN(1,(A23-'Scenario Inputs'!$N$16+1)/'Scenario Inputs'!$O$16))*'Scenario Inputs'!$J$16+MAX(0,MIN(1,(A23-'Scenario Inputs'!$N$17+1)/'Scenario Inputs'!$O$17))*'Scenario Inputs'!$J$17+MAX(0,MIN(1,(A23-'Scenario Inputs'!$N$18+1)/'Scenario Inputs'!$O$18))*'Scenario Inputs'!$J$18+MAX(0,MIN(1,(A23-'Scenario Inputs'!$N$19+1)/'Scenario Inputs'!$O$19))*'Scenario Inputs'!$J$19+MAX(0,MIN(1,(A23-'Scenario Inputs'!$N$20+1)/'Scenario Inputs'!$O$20))*'Scenario Inputs'!$J$20+MAX(0,MIN(1,(A23-'Scenario Inputs'!$N$21+1)/'Scenario Inputs'!$O$21))*'Scenario Inputs'!$J$21+U23+V23+AM23</f>
        <v/>
      </c>
      <c r="Y23" s="374">
        <f>W23-E23</f>
        <v/>
      </c>
      <c r="Z23" s="374">
        <f>X23-E23</f>
        <v/>
      </c>
      <c r="AA23" s="374">
        <f>AA22+E23</f>
        <v/>
      </c>
      <c r="AB23" s="335">
        <f>AB22+W23</f>
        <v/>
      </c>
      <c r="AC23" s="335">
        <f>AC22+X23</f>
        <v/>
      </c>
      <c r="AD23" s="335">
        <f>AB23-AA23</f>
        <v/>
      </c>
      <c r="AE23" s="335">
        <f>AC23-AA23</f>
        <v/>
      </c>
      <c r="AF23" s="335">
        <f>MAX(0,MIN(1,(A23-'Scenario Inputs'!$N$7+1)/'Scenario Inputs'!$O$7))*'Scenario Inputs'!$L$7+MAX(0,MIN(1,(A23-'Scenario Inputs'!$N$8+1)/'Scenario Inputs'!$O$8))*'Scenario Inputs'!$L$8+MAX(0,MIN(1,(A23-'Scenario Inputs'!$N$9+1)/'Scenario Inputs'!$O$9))*'Scenario Inputs'!$L$9+MAX(0,MIN(1,(A23-'Scenario Inputs'!$N$10+1)/'Scenario Inputs'!$O$10))*'Scenario Inputs'!$L$10+MAX(0,MIN(1,(A23-'Scenario Inputs'!$N$11+1)/'Scenario Inputs'!$O$11))*'Scenario Inputs'!$L$11+MAX(0,MIN(1,(A23-'Scenario Inputs'!$N$12+1)/'Scenario Inputs'!$O$12))*'Scenario Inputs'!$L$12+MAX(0,MIN(1,(A23-'Scenario Inputs'!$N$13+1)/'Scenario Inputs'!$O$13))*'Scenario Inputs'!$L$13+MAX(0,MIN(1,(A23-'Scenario Inputs'!$N$14+1)/'Scenario Inputs'!$O$14))*'Scenario Inputs'!$L$14+MAX(0,MIN(1,(A23-'Scenario Inputs'!$N$15+1)/'Scenario Inputs'!$O$15))*'Scenario Inputs'!$L$15+MAX(0,MIN(1,(A23-'Scenario Inputs'!$N$16+1)/'Scenario Inputs'!$O$16))*'Scenario Inputs'!$L$16+MAX(0,MIN(1,(A23-'Scenario Inputs'!$N$17+1)/'Scenario Inputs'!$O$17))*'Scenario Inputs'!$L$17+MAX(0,MIN(1,(A23-'Scenario Inputs'!$N$18+1)/'Scenario Inputs'!$O$18))*'Scenario Inputs'!$L$18+MAX(0,MIN(1,(A23-'Scenario Inputs'!$N$19+1)/'Scenario Inputs'!$O$19))*'Scenario Inputs'!$L$19+MAX(0,MIN(1,(A23-'Scenario Inputs'!$N$20+1)/'Scenario Inputs'!$O$20))*'Scenario Inputs'!$L$20+MAX(0,MIN(1,(A23-'Scenario Inputs'!$N$21+1)/'Scenario Inputs'!$O$21))*'Scenario Inputs'!$L$21</f>
        <v/>
      </c>
      <c r="AG23" s="335">
        <f>AF23*'Scenario Inputs'!$B$4</f>
        <v/>
      </c>
      <c r="AH23" s="335">
        <f>E23-AG23</f>
        <v/>
      </c>
      <c r="AI23" s="335">
        <f>X23+AG23-E23</f>
        <v/>
      </c>
      <c r="AJ23" s="335">
        <f>AJ22+AG23</f>
        <v/>
      </c>
      <c r="AK23" s="335">
        <f>AK22+AI23</f>
        <v/>
      </c>
      <c r="AL23" s="335">
        <f>MAX(0,MIN(1,(A23-'Scenario Inputs'!$N$21+1)/'Scenario Inputs'!$O$21))*'Scenario Inputs'!$H$21</f>
        <v/>
      </c>
      <c r="AM23" s="335">
        <f>MAX(0,MIN('Scenario Inputs'!$F$31,A23-'Scenario Inputs'!$F$37+1))*'Scenario Inputs'!$F$39</f>
        <v/>
      </c>
    </row>
    <row r="24">
      <c r="A24" s="373" t="n">
        <v>21</v>
      </c>
      <c r="B24" s="373">
        <f>MIN(A24,Assumptions!$B$6)</f>
        <v/>
      </c>
      <c r="C24" s="373">
        <f>B24*Assumptions!$B$4</f>
        <v/>
      </c>
      <c r="D24" s="374">
        <f>C24*Assumptions!$B$5</f>
        <v/>
      </c>
      <c r="E24" s="374">
        <f>C24*Assumptions!$B$17</f>
        <v/>
      </c>
      <c r="F24" s="374">
        <f>D24-E24</f>
        <v/>
      </c>
      <c r="G24" s="374">
        <f>MAX(0,MIN(1,(A24-'Scenario Inputs'!$N$7+1)/'Scenario Inputs'!$O$7))*'Scenario Inputs'!$H$7</f>
        <v/>
      </c>
      <c r="H24" s="374">
        <f>MAX(0,MIN(1,(A24-'Scenario Inputs'!$N$8+1)/'Scenario Inputs'!$O$8))*'Scenario Inputs'!$H$8</f>
        <v/>
      </c>
      <c r="I24" s="374">
        <f>MAX(0,MIN(1,(A24-'Scenario Inputs'!$N$9+1)/'Scenario Inputs'!$O$9))*'Scenario Inputs'!$H$9</f>
        <v/>
      </c>
      <c r="J24" s="374">
        <f>MAX(0,MIN(1,(A24-'Scenario Inputs'!$N$10+1)/'Scenario Inputs'!$O$10))*'Scenario Inputs'!$H$10</f>
        <v/>
      </c>
      <c r="K24" s="374">
        <f>MAX(0,MIN(1,(A24-'Scenario Inputs'!$N$11+1)/'Scenario Inputs'!$O$11))*'Scenario Inputs'!$H$11</f>
        <v/>
      </c>
      <c r="L24" s="374">
        <f>MAX(0,MIN(1,(A24-'Scenario Inputs'!$N$12+1)/'Scenario Inputs'!$O$12))*'Scenario Inputs'!$H$12</f>
        <v/>
      </c>
      <c r="M24" s="374">
        <f>MAX(0,MIN(1,(A24-'Scenario Inputs'!$N$13+1)/'Scenario Inputs'!$O$13))*'Scenario Inputs'!$H$13</f>
        <v/>
      </c>
      <c r="N24" s="374">
        <f>MAX(0,MIN(1,(A24-'Scenario Inputs'!$N$14+1)/'Scenario Inputs'!$O$14))*'Scenario Inputs'!$H$14</f>
        <v/>
      </c>
      <c r="O24" s="374">
        <f>MAX(0,MIN(1,(A24-'Scenario Inputs'!$N$15+1)/'Scenario Inputs'!$O$15))*'Scenario Inputs'!$H$15</f>
        <v/>
      </c>
      <c r="P24" s="374">
        <f>MAX(0,MIN(1,(A24-'Scenario Inputs'!$N$16+1)/'Scenario Inputs'!$O$16))*'Scenario Inputs'!$H$16</f>
        <v/>
      </c>
      <c r="Q24" s="374">
        <f>MAX(0,MIN(1,(A24-'Scenario Inputs'!$N$17+1)/'Scenario Inputs'!$O$17))*'Scenario Inputs'!$H$17</f>
        <v/>
      </c>
      <c r="R24" s="374">
        <f>MAX(0,MIN(1,(A24-'Scenario Inputs'!$N$18+1)/'Scenario Inputs'!$O$18))*'Scenario Inputs'!$H$18</f>
        <v/>
      </c>
      <c r="S24" s="374">
        <f>MAX(0,MIN(1,(A24-'Scenario Inputs'!$N$19+1)/'Scenario Inputs'!$O$19))*'Scenario Inputs'!$H$19</f>
        <v/>
      </c>
      <c r="T24" s="374">
        <f>MAX(0,MIN(1,(A24-'Scenario Inputs'!$N$20+1)/'Scenario Inputs'!$O$20))*'Scenario Inputs'!$H$20</f>
        <v/>
      </c>
      <c r="U24" s="374">
        <f>MAX(0,MIN('Scenario Inputs'!$F$31,A24-'Scenario Inputs'!$F$37+1))*'Scenario Inputs'!$F$32</f>
        <v/>
      </c>
      <c r="V24" s="374">
        <f>MAX(0,MIN('Scenario Inputs'!$F$31,A24-'Scenario Inputs'!$F$37+1))*'Scenario Inputs'!$F$36</f>
        <v/>
      </c>
      <c r="W24" s="374">
        <f>SUM(G24:V24)+AL24+AM24</f>
        <v/>
      </c>
      <c r="X24" s="374">
        <f>MAX(0,MIN(1,(A24-'Scenario Inputs'!$N$7+1)/'Scenario Inputs'!$O$7))*'Scenario Inputs'!$J$7+MAX(0,MIN(1,(A24-'Scenario Inputs'!$N$8+1)/'Scenario Inputs'!$O$8))*'Scenario Inputs'!$J$8+MAX(0,MIN(1,(A24-'Scenario Inputs'!$N$9+1)/'Scenario Inputs'!$O$9))*'Scenario Inputs'!$J$9+MAX(0,MIN(1,(A24-'Scenario Inputs'!$N$10+1)/'Scenario Inputs'!$O$10))*'Scenario Inputs'!$J$10+MAX(0,MIN(1,(A24-'Scenario Inputs'!$N$11+1)/'Scenario Inputs'!$O$11))*'Scenario Inputs'!$J$11+MAX(0,MIN(1,(A24-'Scenario Inputs'!$N$12+1)/'Scenario Inputs'!$O$12))*'Scenario Inputs'!$J$12+MAX(0,MIN(1,(A24-'Scenario Inputs'!$N$13+1)/'Scenario Inputs'!$O$13))*'Scenario Inputs'!$J$13+MAX(0,MIN(1,(A24-'Scenario Inputs'!$N$14+1)/'Scenario Inputs'!$O$14))*'Scenario Inputs'!$J$14+MAX(0,MIN(1,(A24-'Scenario Inputs'!$N$15+1)/'Scenario Inputs'!$O$15))*'Scenario Inputs'!$J$15+MAX(0,MIN(1,(A24-'Scenario Inputs'!$N$16+1)/'Scenario Inputs'!$O$16))*'Scenario Inputs'!$J$16+MAX(0,MIN(1,(A24-'Scenario Inputs'!$N$17+1)/'Scenario Inputs'!$O$17))*'Scenario Inputs'!$J$17+MAX(0,MIN(1,(A24-'Scenario Inputs'!$N$18+1)/'Scenario Inputs'!$O$18))*'Scenario Inputs'!$J$18+MAX(0,MIN(1,(A24-'Scenario Inputs'!$N$19+1)/'Scenario Inputs'!$O$19))*'Scenario Inputs'!$J$19+MAX(0,MIN(1,(A24-'Scenario Inputs'!$N$20+1)/'Scenario Inputs'!$O$20))*'Scenario Inputs'!$J$20+MAX(0,MIN(1,(A24-'Scenario Inputs'!$N$21+1)/'Scenario Inputs'!$O$21))*'Scenario Inputs'!$J$21+U24+V24+AM24</f>
        <v/>
      </c>
      <c r="Y24" s="374">
        <f>W24-E24</f>
        <v/>
      </c>
      <c r="Z24" s="374">
        <f>X24-E24</f>
        <v/>
      </c>
      <c r="AA24" s="374">
        <f>AA23+E24</f>
        <v/>
      </c>
      <c r="AB24" s="335">
        <f>AB23+W24</f>
        <v/>
      </c>
      <c r="AC24" s="335">
        <f>AC23+X24</f>
        <v/>
      </c>
      <c r="AD24" s="335">
        <f>AB24-AA24</f>
        <v/>
      </c>
      <c r="AE24" s="335">
        <f>AC24-AA24</f>
        <v/>
      </c>
      <c r="AF24" s="335">
        <f>MAX(0,MIN(1,(A24-'Scenario Inputs'!$N$7+1)/'Scenario Inputs'!$O$7))*'Scenario Inputs'!$L$7+MAX(0,MIN(1,(A24-'Scenario Inputs'!$N$8+1)/'Scenario Inputs'!$O$8))*'Scenario Inputs'!$L$8+MAX(0,MIN(1,(A24-'Scenario Inputs'!$N$9+1)/'Scenario Inputs'!$O$9))*'Scenario Inputs'!$L$9+MAX(0,MIN(1,(A24-'Scenario Inputs'!$N$10+1)/'Scenario Inputs'!$O$10))*'Scenario Inputs'!$L$10+MAX(0,MIN(1,(A24-'Scenario Inputs'!$N$11+1)/'Scenario Inputs'!$O$11))*'Scenario Inputs'!$L$11+MAX(0,MIN(1,(A24-'Scenario Inputs'!$N$12+1)/'Scenario Inputs'!$O$12))*'Scenario Inputs'!$L$12+MAX(0,MIN(1,(A24-'Scenario Inputs'!$N$13+1)/'Scenario Inputs'!$O$13))*'Scenario Inputs'!$L$13+MAX(0,MIN(1,(A24-'Scenario Inputs'!$N$14+1)/'Scenario Inputs'!$O$14))*'Scenario Inputs'!$L$14+MAX(0,MIN(1,(A24-'Scenario Inputs'!$N$15+1)/'Scenario Inputs'!$O$15))*'Scenario Inputs'!$L$15+MAX(0,MIN(1,(A24-'Scenario Inputs'!$N$16+1)/'Scenario Inputs'!$O$16))*'Scenario Inputs'!$L$16+MAX(0,MIN(1,(A24-'Scenario Inputs'!$N$17+1)/'Scenario Inputs'!$O$17))*'Scenario Inputs'!$L$17+MAX(0,MIN(1,(A24-'Scenario Inputs'!$N$18+1)/'Scenario Inputs'!$O$18))*'Scenario Inputs'!$L$18+MAX(0,MIN(1,(A24-'Scenario Inputs'!$N$19+1)/'Scenario Inputs'!$O$19))*'Scenario Inputs'!$L$19+MAX(0,MIN(1,(A24-'Scenario Inputs'!$N$20+1)/'Scenario Inputs'!$O$20))*'Scenario Inputs'!$L$20+MAX(0,MIN(1,(A24-'Scenario Inputs'!$N$21+1)/'Scenario Inputs'!$O$21))*'Scenario Inputs'!$L$21</f>
        <v/>
      </c>
      <c r="AG24" s="335">
        <f>AF24*'Scenario Inputs'!$B$4</f>
        <v/>
      </c>
      <c r="AH24" s="335">
        <f>E24-AG24</f>
        <v/>
      </c>
      <c r="AI24" s="335">
        <f>X24+AG24-E24</f>
        <v/>
      </c>
      <c r="AJ24" s="335">
        <f>AJ23+AG24</f>
        <v/>
      </c>
      <c r="AK24" s="335">
        <f>AK23+AI24</f>
        <v/>
      </c>
      <c r="AL24" s="335">
        <f>MAX(0,MIN(1,(A24-'Scenario Inputs'!$N$21+1)/'Scenario Inputs'!$O$21))*'Scenario Inputs'!$H$21</f>
        <v/>
      </c>
      <c r="AM24" s="335">
        <f>MAX(0,MIN('Scenario Inputs'!$F$31,A24-'Scenario Inputs'!$F$37+1))*'Scenario Inputs'!$F$39</f>
        <v/>
      </c>
    </row>
    <row r="25">
      <c r="A25" s="373" t="n">
        <v>22</v>
      </c>
      <c r="B25" s="373">
        <f>MIN(A25,Assumptions!$B$6)</f>
        <v/>
      </c>
      <c r="C25" s="373">
        <f>B25*Assumptions!$B$4</f>
        <v/>
      </c>
      <c r="D25" s="374">
        <f>C25*Assumptions!$B$5</f>
        <v/>
      </c>
      <c r="E25" s="374">
        <f>C25*Assumptions!$B$17</f>
        <v/>
      </c>
      <c r="F25" s="374">
        <f>D25-E25</f>
        <v/>
      </c>
      <c r="G25" s="374">
        <f>MAX(0,MIN(1,(A25-'Scenario Inputs'!$N$7+1)/'Scenario Inputs'!$O$7))*'Scenario Inputs'!$H$7</f>
        <v/>
      </c>
      <c r="H25" s="374">
        <f>MAX(0,MIN(1,(A25-'Scenario Inputs'!$N$8+1)/'Scenario Inputs'!$O$8))*'Scenario Inputs'!$H$8</f>
        <v/>
      </c>
      <c r="I25" s="374">
        <f>MAX(0,MIN(1,(A25-'Scenario Inputs'!$N$9+1)/'Scenario Inputs'!$O$9))*'Scenario Inputs'!$H$9</f>
        <v/>
      </c>
      <c r="J25" s="374">
        <f>MAX(0,MIN(1,(A25-'Scenario Inputs'!$N$10+1)/'Scenario Inputs'!$O$10))*'Scenario Inputs'!$H$10</f>
        <v/>
      </c>
      <c r="K25" s="374">
        <f>MAX(0,MIN(1,(A25-'Scenario Inputs'!$N$11+1)/'Scenario Inputs'!$O$11))*'Scenario Inputs'!$H$11</f>
        <v/>
      </c>
      <c r="L25" s="374">
        <f>MAX(0,MIN(1,(A25-'Scenario Inputs'!$N$12+1)/'Scenario Inputs'!$O$12))*'Scenario Inputs'!$H$12</f>
        <v/>
      </c>
      <c r="M25" s="374">
        <f>MAX(0,MIN(1,(A25-'Scenario Inputs'!$N$13+1)/'Scenario Inputs'!$O$13))*'Scenario Inputs'!$H$13</f>
        <v/>
      </c>
      <c r="N25" s="374">
        <f>MAX(0,MIN(1,(A25-'Scenario Inputs'!$N$14+1)/'Scenario Inputs'!$O$14))*'Scenario Inputs'!$H$14</f>
        <v/>
      </c>
      <c r="O25" s="374">
        <f>MAX(0,MIN(1,(A25-'Scenario Inputs'!$N$15+1)/'Scenario Inputs'!$O$15))*'Scenario Inputs'!$H$15</f>
        <v/>
      </c>
      <c r="P25" s="374">
        <f>MAX(0,MIN(1,(A25-'Scenario Inputs'!$N$16+1)/'Scenario Inputs'!$O$16))*'Scenario Inputs'!$H$16</f>
        <v/>
      </c>
      <c r="Q25" s="374">
        <f>MAX(0,MIN(1,(A25-'Scenario Inputs'!$N$17+1)/'Scenario Inputs'!$O$17))*'Scenario Inputs'!$H$17</f>
        <v/>
      </c>
      <c r="R25" s="374">
        <f>MAX(0,MIN(1,(A25-'Scenario Inputs'!$N$18+1)/'Scenario Inputs'!$O$18))*'Scenario Inputs'!$H$18</f>
        <v/>
      </c>
      <c r="S25" s="374">
        <f>MAX(0,MIN(1,(A25-'Scenario Inputs'!$N$19+1)/'Scenario Inputs'!$O$19))*'Scenario Inputs'!$H$19</f>
        <v/>
      </c>
      <c r="T25" s="374">
        <f>MAX(0,MIN(1,(A25-'Scenario Inputs'!$N$20+1)/'Scenario Inputs'!$O$20))*'Scenario Inputs'!$H$20</f>
        <v/>
      </c>
      <c r="U25" s="374">
        <f>MAX(0,MIN('Scenario Inputs'!$F$31,A25-'Scenario Inputs'!$F$37+1))*'Scenario Inputs'!$F$32</f>
        <v/>
      </c>
      <c r="V25" s="374">
        <f>MAX(0,MIN('Scenario Inputs'!$F$31,A25-'Scenario Inputs'!$F$37+1))*'Scenario Inputs'!$F$36</f>
        <v/>
      </c>
      <c r="W25" s="374">
        <f>SUM(G25:V25)+AL25+AM25</f>
        <v/>
      </c>
      <c r="X25" s="374">
        <f>MAX(0,MIN(1,(A25-'Scenario Inputs'!$N$7+1)/'Scenario Inputs'!$O$7))*'Scenario Inputs'!$J$7+MAX(0,MIN(1,(A25-'Scenario Inputs'!$N$8+1)/'Scenario Inputs'!$O$8))*'Scenario Inputs'!$J$8+MAX(0,MIN(1,(A25-'Scenario Inputs'!$N$9+1)/'Scenario Inputs'!$O$9))*'Scenario Inputs'!$J$9+MAX(0,MIN(1,(A25-'Scenario Inputs'!$N$10+1)/'Scenario Inputs'!$O$10))*'Scenario Inputs'!$J$10+MAX(0,MIN(1,(A25-'Scenario Inputs'!$N$11+1)/'Scenario Inputs'!$O$11))*'Scenario Inputs'!$J$11+MAX(0,MIN(1,(A25-'Scenario Inputs'!$N$12+1)/'Scenario Inputs'!$O$12))*'Scenario Inputs'!$J$12+MAX(0,MIN(1,(A25-'Scenario Inputs'!$N$13+1)/'Scenario Inputs'!$O$13))*'Scenario Inputs'!$J$13+MAX(0,MIN(1,(A25-'Scenario Inputs'!$N$14+1)/'Scenario Inputs'!$O$14))*'Scenario Inputs'!$J$14+MAX(0,MIN(1,(A25-'Scenario Inputs'!$N$15+1)/'Scenario Inputs'!$O$15))*'Scenario Inputs'!$J$15+MAX(0,MIN(1,(A25-'Scenario Inputs'!$N$16+1)/'Scenario Inputs'!$O$16))*'Scenario Inputs'!$J$16+MAX(0,MIN(1,(A25-'Scenario Inputs'!$N$17+1)/'Scenario Inputs'!$O$17))*'Scenario Inputs'!$J$17+MAX(0,MIN(1,(A25-'Scenario Inputs'!$N$18+1)/'Scenario Inputs'!$O$18))*'Scenario Inputs'!$J$18+MAX(0,MIN(1,(A25-'Scenario Inputs'!$N$19+1)/'Scenario Inputs'!$O$19))*'Scenario Inputs'!$J$19+MAX(0,MIN(1,(A25-'Scenario Inputs'!$N$20+1)/'Scenario Inputs'!$O$20))*'Scenario Inputs'!$J$20+MAX(0,MIN(1,(A25-'Scenario Inputs'!$N$21+1)/'Scenario Inputs'!$O$21))*'Scenario Inputs'!$J$21+U25+V25+AM25</f>
        <v/>
      </c>
      <c r="Y25" s="374">
        <f>W25-E25</f>
        <v/>
      </c>
      <c r="Z25" s="374">
        <f>X25-E25</f>
        <v/>
      </c>
      <c r="AA25" s="374">
        <f>AA24+E25</f>
        <v/>
      </c>
      <c r="AB25" s="335">
        <f>AB24+W25</f>
        <v/>
      </c>
      <c r="AC25" s="335">
        <f>AC24+X25</f>
        <v/>
      </c>
      <c r="AD25" s="335">
        <f>AB25-AA25</f>
        <v/>
      </c>
      <c r="AE25" s="335">
        <f>AC25-AA25</f>
        <v/>
      </c>
      <c r="AF25" s="335">
        <f>MAX(0,MIN(1,(A25-'Scenario Inputs'!$N$7+1)/'Scenario Inputs'!$O$7))*'Scenario Inputs'!$L$7+MAX(0,MIN(1,(A25-'Scenario Inputs'!$N$8+1)/'Scenario Inputs'!$O$8))*'Scenario Inputs'!$L$8+MAX(0,MIN(1,(A25-'Scenario Inputs'!$N$9+1)/'Scenario Inputs'!$O$9))*'Scenario Inputs'!$L$9+MAX(0,MIN(1,(A25-'Scenario Inputs'!$N$10+1)/'Scenario Inputs'!$O$10))*'Scenario Inputs'!$L$10+MAX(0,MIN(1,(A25-'Scenario Inputs'!$N$11+1)/'Scenario Inputs'!$O$11))*'Scenario Inputs'!$L$11+MAX(0,MIN(1,(A25-'Scenario Inputs'!$N$12+1)/'Scenario Inputs'!$O$12))*'Scenario Inputs'!$L$12+MAX(0,MIN(1,(A25-'Scenario Inputs'!$N$13+1)/'Scenario Inputs'!$O$13))*'Scenario Inputs'!$L$13+MAX(0,MIN(1,(A25-'Scenario Inputs'!$N$14+1)/'Scenario Inputs'!$O$14))*'Scenario Inputs'!$L$14+MAX(0,MIN(1,(A25-'Scenario Inputs'!$N$15+1)/'Scenario Inputs'!$O$15))*'Scenario Inputs'!$L$15+MAX(0,MIN(1,(A25-'Scenario Inputs'!$N$16+1)/'Scenario Inputs'!$O$16))*'Scenario Inputs'!$L$16+MAX(0,MIN(1,(A25-'Scenario Inputs'!$N$17+1)/'Scenario Inputs'!$O$17))*'Scenario Inputs'!$L$17+MAX(0,MIN(1,(A25-'Scenario Inputs'!$N$18+1)/'Scenario Inputs'!$O$18))*'Scenario Inputs'!$L$18+MAX(0,MIN(1,(A25-'Scenario Inputs'!$N$19+1)/'Scenario Inputs'!$O$19))*'Scenario Inputs'!$L$19+MAX(0,MIN(1,(A25-'Scenario Inputs'!$N$20+1)/'Scenario Inputs'!$O$20))*'Scenario Inputs'!$L$20+MAX(0,MIN(1,(A25-'Scenario Inputs'!$N$21+1)/'Scenario Inputs'!$O$21))*'Scenario Inputs'!$L$21</f>
        <v/>
      </c>
      <c r="AG25" s="335">
        <f>AF25*'Scenario Inputs'!$B$4</f>
        <v/>
      </c>
      <c r="AH25" s="335">
        <f>E25-AG25</f>
        <v/>
      </c>
      <c r="AI25" s="335">
        <f>X25+AG25-E25</f>
        <v/>
      </c>
      <c r="AJ25" s="335">
        <f>AJ24+AG25</f>
        <v/>
      </c>
      <c r="AK25" s="335">
        <f>AK24+AI25</f>
        <v/>
      </c>
      <c r="AL25" s="335">
        <f>MAX(0,MIN(1,(A25-'Scenario Inputs'!$N$21+1)/'Scenario Inputs'!$O$21))*'Scenario Inputs'!$H$21</f>
        <v/>
      </c>
      <c r="AM25" s="335">
        <f>MAX(0,MIN('Scenario Inputs'!$F$31,A25-'Scenario Inputs'!$F$37+1))*'Scenario Inputs'!$F$39</f>
        <v/>
      </c>
    </row>
    <row r="26">
      <c r="A26" s="373" t="n">
        <v>23</v>
      </c>
      <c r="B26" s="373">
        <f>MIN(A26,Assumptions!$B$6)</f>
        <v/>
      </c>
      <c r="C26" s="373">
        <f>B26*Assumptions!$B$4</f>
        <v/>
      </c>
      <c r="D26" s="374">
        <f>C26*Assumptions!$B$5</f>
        <v/>
      </c>
      <c r="E26" s="374">
        <f>C26*Assumptions!$B$17</f>
        <v/>
      </c>
      <c r="F26" s="374">
        <f>D26-E26</f>
        <v/>
      </c>
      <c r="G26" s="374">
        <f>MAX(0,MIN(1,(A26-'Scenario Inputs'!$N$7+1)/'Scenario Inputs'!$O$7))*'Scenario Inputs'!$H$7</f>
        <v/>
      </c>
      <c r="H26" s="374">
        <f>MAX(0,MIN(1,(A26-'Scenario Inputs'!$N$8+1)/'Scenario Inputs'!$O$8))*'Scenario Inputs'!$H$8</f>
        <v/>
      </c>
      <c r="I26" s="374">
        <f>MAX(0,MIN(1,(A26-'Scenario Inputs'!$N$9+1)/'Scenario Inputs'!$O$9))*'Scenario Inputs'!$H$9</f>
        <v/>
      </c>
      <c r="J26" s="374">
        <f>MAX(0,MIN(1,(A26-'Scenario Inputs'!$N$10+1)/'Scenario Inputs'!$O$10))*'Scenario Inputs'!$H$10</f>
        <v/>
      </c>
      <c r="K26" s="374">
        <f>MAX(0,MIN(1,(A26-'Scenario Inputs'!$N$11+1)/'Scenario Inputs'!$O$11))*'Scenario Inputs'!$H$11</f>
        <v/>
      </c>
      <c r="L26" s="374">
        <f>MAX(0,MIN(1,(A26-'Scenario Inputs'!$N$12+1)/'Scenario Inputs'!$O$12))*'Scenario Inputs'!$H$12</f>
        <v/>
      </c>
      <c r="M26" s="374">
        <f>MAX(0,MIN(1,(A26-'Scenario Inputs'!$N$13+1)/'Scenario Inputs'!$O$13))*'Scenario Inputs'!$H$13</f>
        <v/>
      </c>
      <c r="N26" s="374">
        <f>MAX(0,MIN(1,(A26-'Scenario Inputs'!$N$14+1)/'Scenario Inputs'!$O$14))*'Scenario Inputs'!$H$14</f>
        <v/>
      </c>
      <c r="O26" s="374">
        <f>MAX(0,MIN(1,(A26-'Scenario Inputs'!$N$15+1)/'Scenario Inputs'!$O$15))*'Scenario Inputs'!$H$15</f>
        <v/>
      </c>
      <c r="P26" s="374">
        <f>MAX(0,MIN(1,(A26-'Scenario Inputs'!$N$16+1)/'Scenario Inputs'!$O$16))*'Scenario Inputs'!$H$16</f>
        <v/>
      </c>
      <c r="Q26" s="374">
        <f>MAX(0,MIN(1,(A26-'Scenario Inputs'!$N$17+1)/'Scenario Inputs'!$O$17))*'Scenario Inputs'!$H$17</f>
        <v/>
      </c>
      <c r="R26" s="374">
        <f>MAX(0,MIN(1,(A26-'Scenario Inputs'!$N$18+1)/'Scenario Inputs'!$O$18))*'Scenario Inputs'!$H$18</f>
        <v/>
      </c>
      <c r="S26" s="374">
        <f>MAX(0,MIN(1,(A26-'Scenario Inputs'!$N$19+1)/'Scenario Inputs'!$O$19))*'Scenario Inputs'!$H$19</f>
        <v/>
      </c>
      <c r="T26" s="374">
        <f>MAX(0,MIN(1,(A26-'Scenario Inputs'!$N$20+1)/'Scenario Inputs'!$O$20))*'Scenario Inputs'!$H$20</f>
        <v/>
      </c>
      <c r="U26" s="374">
        <f>MAX(0,MIN('Scenario Inputs'!$F$31,A26-'Scenario Inputs'!$F$37+1))*'Scenario Inputs'!$F$32</f>
        <v/>
      </c>
      <c r="V26" s="374">
        <f>MAX(0,MIN('Scenario Inputs'!$F$31,A26-'Scenario Inputs'!$F$37+1))*'Scenario Inputs'!$F$36</f>
        <v/>
      </c>
      <c r="W26" s="374">
        <f>SUM(G26:V26)+AL26+AM26</f>
        <v/>
      </c>
      <c r="X26" s="374">
        <f>MAX(0,MIN(1,(A26-'Scenario Inputs'!$N$7+1)/'Scenario Inputs'!$O$7))*'Scenario Inputs'!$J$7+MAX(0,MIN(1,(A26-'Scenario Inputs'!$N$8+1)/'Scenario Inputs'!$O$8))*'Scenario Inputs'!$J$8+MAX(0,MIN(1,(A26-'Scenario Inputs'!$N$9+1)/'Scenario Inputs'!$O$9))*'Scenario Inputs'!$J$9+MAX(0,MIN(1,(A26-'Scenario Inputs'!$N$10+1)/'Scenario Inputs'!$O$10))*'Scenario Inputs'!$J$10+MAX(0,MIN(1,(A26-'Scenario Inputs'!$N$11+1)/'Scenario Inputs'!$O$11))*'Scenario Inputs'!$J$11+MAX(0,MIN(1,(A26-'Scenario Inputs'!$N$12+1)/'Scenario Inputs'!$O$12))*'Scenario Inputs'!$J$12+MAX(0,MIN(1,(A26-'Scenario Inputs'!$N$13+1)/'Scenario Inputs'!$O$13))*'Scenario Inputs'!$J$13+MAX(0,MIN(1,(A26-'Scenario Inputs'!$N$14+1)/'Scenario Inputs'!$O$14))*'Scenario Inputs'!$J$14+MAX(0,MIN(1,(A26-'Scenario Inputs'!$N$15+1)/'Scenario Inputs'!$O$15))*'Scenario Inputs'!$J$15+MAX(0,MIN(1,(A26-'Scenario Inputs'!$N$16+1)/'Scenario Inputs'!$O$16))*'Scenario Inputs'!$J$16+MAX(0,MIN(1,(A26-'Scenario Inputs'!$N$17+1)/'Scenario Inputs'!$O$17))*'Scenario Inputs'!$J$17+MAX(0,MIN(1,(A26-'Scenario Inputs'!$N$18+1)/'Scenario Inputs'!$O$18))*'Scenario Inputs'!$J$18+MAX(0,MIN(1,(A26-'Scenario Inputs'!$N$19+1)/'Scenario Inputs'!$O$19))*'Scenario Inputs'!$J$19+MAX(0,MIN(1,(A26-'Scenario Inputs'!$N$20+1)/'Scenario Inputs'!$O$20))*'Scenario Inputs'!$J$20+MAX(0,MIN(1,(A26-'Scenario Inputs'!$N$21+1)/'Scenario Inputs'!$O$21))*'Scenario Inputs'!$J$21+U26+V26+AM26</f>
        <v/>
      </c>
      <c r="Y26" s="374">
        <f>W26-E26</f>
        <v/>
      </c>
      <c r="Z26" s="374">
        <f>X26-E26</f>
        <v/>
      </c>
      <c r="AA26" s="374">
        <f>AA25+E26</f>
        <v/>
      </c>
      <c r="AB26" s="335">
        <f>AB25+W26</f>
        <v/>
      </c>
      <c r="AC26" s="335">
        <f>AC25+X26</f>
        <v/>
      </c>
      <c r="AD26" s="335">
        <f>AB26-AA26</f>
        <v/>
      </c>
      <c r="AE26" s="335">
        <f>AC26-AA26</f>
        <v/>
      </c>
      <c r="AF26" s="335">
        <f>MAX(0,MIN(1,(A26-'Scenario Inputs'!$N$7+1)/'Scenario Inputs'!$O$7))*'Scenario Inputs'!$L$7+MAX(0,MIN(1,(A26-'Scenario Inputs'!$N$8+1)/'Scenario Inputs'!$O$8))*'Scenario Inputs'!$L$8+MAX(0,MIN(1,(A26-'Scenario Inputs'!$N$9+1)/'Scenario Inputs'!$O$9))*'Scenario Inputs'!$L$9+MAX(0,MIN(1,(A26-'Scenario Inputs'!$N$10+1)/'Scenario Inputs'!$O$10))*'Scenario Inputs'!$L$10+MAX(0,MIN(1,(A26-'Scenario Inputs'!$N$11+1)/'Scenario Inputs'!$O$11))*'Scenario Inputs'!$L$11+MAX(0,MIN(1,(A26-'Scenario Inputs'!$N$12+1)/'Scenario Inputs'!$O$12))*'Scenario Inputs'!$L$12+MAX(0,MIN(1,(A26-'Scenario Inputs'!$N$13+1)/'Scenario Inputs'!$O$13))*'Scenario Inputs'!$L$13+MAX(0,MIN(1,(A26-'Scenario Inputs'!$N$14+1)/'Scenario Inputs'!$O$14))*'Scenario Inputs'!$L$14+MAX(0,MIN(1,(A26-'Scenario Inputs'!$N$15+1)/'Scenario Inputs'!$O$15))*'Scenario Inputs'!$L$15+MAX(0,MIN(1,(A26-'Scenario Inputs'!$N$16+1)/'Scenario Inputs'!$O$16))*'Scenario Inputs'!$L$16+MAX(0,MIN(1,(A26-'Scenario Inputs'!$N$17+1)/'Scenario Inputs'!$O$17))*'Scenario Inputs'!$L$17+MAX(0,MIN(1,(A26-'Scenario Inputs'!$N$18+1)/'Scenario Inputs'!$O$18))*'Scenario Inputs'!$L$18+MAX(0,MIN(1,(A26-'Scenario Inputs'!$N$19+1)/'Scenario Inputs'!$O$19))*'Scenario Inputs'!$L$19+MAX(0,MIN(1,(A26-'Scenario Inputs'!$N$20+1)/'Scenario Inputs'!$O$20))*'Scenario Inputs'!$L$20+MAX(0,MIN(1,(A26-'Scenario Inputs'!$N$21+1)/'Scenario Inputs'!$O$21))*'Scenario Inputs'!$L$21</f>
        <v/>
      </c>
      <c r="AG26" s="335">
        <f>AF26*'Scenario Inputs'!$B$4</f>
        <v/>
      </c>
      <c r="AH26" s="335">
        <f>E26-AG26</f>
        <v/>
      </c>
      <c r="AI26" s="335">
        <f>X26+AG26-E26</f>
        <v/>
      </c>
      <c r="AJ26" s="335">
        <f>AJ25+AG26</f>
        <v/>
      </c>
      <c r="AK26" s="335">
        <f>AK25+AI26</f>
        <v/>
      </c>
      <c r="AL26" s="335">
        <f>MAX(0,MIN(1,(A26-'Scenario Inputs'!$N$21+1)/'Scenario Inputs'!$O$21))*'Scenario Inputs'!$H$21</f>
        <v/>
      </c>
      <c r="AM26" s="335">
        <f>MAX(0,MIN('Scenario Inputs'!$F$31,A26-'Scenario Inputs'!$F$37+1))*'Scenario Inputs'!$F$39</f>
        <v/>
      </c>
    </row>
    <row r="27">
      <c r="A27" s="373" t="n">
        <v>24</v>
      </c>
      <c r="B27" s="373">
        <f>MIN(A27,Assumptions!$B$6)</f>
        <v/>
      </c>
      <c r="C27" s="373">
        <f>B27*Assumptions!$B$4</f>
        <v/>
      </c>
      <c r="D27" s="374">
        <f>C27*Assumptions!$B$5</f>
        <v/>
      </c>
      <c r="E27" s="374">
        <f>C27*Assumptions!$B$17</f>
        <v/>
      </c>
      <c r="F27" s="374">
        <f>D27-E27</f>
        <v/>
      </c>
      <c r="G27" s="374">
        <f>MAX(0,MIN(1,(A27-'Scenario Inputs'!$N$7+1)/'Scenario Inputs'!$O$7))*'Scenario Inputs'!$H$7</f>
        <v/>
      </c>
      <c r="H27" s="374">
        <f>MAX(0,MIN(1,(A27-'Scenario Inputs'!$N$8+1)/'Scenario Inputs'!$O$8))*'Scenario Inputs'!$H$8</f>
        <v/>
      </c>
      <c r="I27" s="374">
        <f>MAX(0,MIN(1,(A27-'Scenario Inputs'!$N$9+1)/'Scenario Inputs'!$O$9))*'Scenario Inputs'!$H$9</f>
        <v/>
      </c>
      <c r="J27" s="374">
        <f>MAX(0,MIN(1,(A27-'Scenario Inputs'!$N$10+1)/'Scenario Inputs'!$O$10))*'Scenario Inputs'!$H$10</f>
        <v/>
      </c>
      <c r="K27" s="374">
        <f>MAX(0,MIN(1,(A27-'Scenario Inputs'!$N$11+1)/'Scenario Inputs'!$O$11))*'Scenario Inputs'!$H$11</f>
        <v/>
      </c>
      <c r="L27" s="374">
        <f>MAX(0,MIN(1,(A27-'Scenario Inputs'!$N$12+1)/'Scenario Inputs'!$O$12))*'Scenario Inputs'!$H$12</f>
        <v/>
      </c>
      <c r="M27" s="374">
        <f>MAX(0,MIN(1,(A27-'Scenario Inputs'!$N$13+1)/'Scenario Inputs'!$O$13))*'Scenario Inputs'!$H$13</f>
        <v/>
      </c>
      <c r="N27" s="374">
        <f>MAX(0,MIN(1,(A27-'Scenario Inputs'!$N$14+1)/'Scenario Inputs'!$O$14))*'Scenario Inputs'!$H$14</f>
        <v/>
      </c>
      <c r="O27" s="374">
        <f>MAX(0,MIN(1,(A27-'Scenario Inputs'!$N$15+1)/'Scenario Inputs'!$O$15))*'Scenario Inputs'!$H$15</f>
        <v/>
      </c>
      <c r="P27" s="374">
        <f>MAX(0,MIN(1,(A27-'Scenario Inputs'!$N$16+1)/'Scenario Inputs'!$O$16))*'Scenario Inputs'!$H$16</f>
        <v/>
      </c>
      <c r="Q27" s="374">
        <f>MAX(0,MIN(1,(A27-'Scenario Inputs'!$N$17+1)/'Scenario Inputs'!$O$17))*'Scenario Inputs'!$H$17</f>
        <v/>
      </c>
      <c r="R27" s="374">
        <f>MAX(0,MIN(1,(A27-'Scenario Inputs'!$N$18+1)/'Scenario Inputs'!$O$18))*'Scenario Inputs'!$H$18</f>
        <v/>
      </c>
      <c r="S27" s="374">
        <f>MAX(0,MIN(1,(A27-'Scenario Inputs'!$N$19+1)/'Scenario Inputs'!$O$19))*'Scenario Inputs'!$H$19</f>
        <v/>
      </c>
      <c r="T27" s="374">
        <f>MAX(0,MIN(1,(A27-'Scenario Inputs'!$N$20+1)/'Scenario Inputs'!$O$20))*'Scenario Inputs'!$H$20</f>
        <v/>
      </c>
      <c r="U27" s="374">
        <f>MAX(0,MIN('Scenario Inputs'!$F$31,A27-'Scenario Inputs'!$F$37+1))*'Scenario Inputs'!$F$32</f>
        <v/>
      </c>
      <c r="V27" s="374">
        <f>MAX(0,MIN('Scenario Inputs'!$F$31,A27-'Scenario Inputs'!$F$37+1))*'Scenario Inputs'!$F$36</f>
        <v/>
      </c>
      <c r="W27" s="374">
        <f>SUM(G27:V27)+AL27+AM27</f>
        <v/>
      </c>
      <c r="X27" s="374">
        <f>MAX(0,MIN(1,(A27-'Scenario Inputs'!$N$7+1)/'Scenario Inputs'!$O$7))*'Scenario Inputs'!$J$7+MAX(0,MIN(1,(A27-'Scenario Inputs'!$N$8+1)/'Scenario Inputs'!$O$8))*'Scenario Inputs'!$J$8+MAX(0,MIN(1,(A27-'Scenario Inputs'!$N$9+1)/'Scenario Inputs'!$O$9))*'Scenario Inputs'!$J$9+MAX(0,MIN(1,(A27-'Scenario Inputs'!$N$10+1)/'Scenario Inputs'!$O$10))*'Scenario Inputs'!$J$10+MAX(0,MIN(1,(A27-'Scenario Inputs'!$N$11+1)/'Scenario Inputs'!$O$11))*'Scenario Inputs'!$J$11+MAX(0,MIN(1,(A27-'Scenario Inputs'!$N$12+1)/'Scenario Inputs'!$O$12))*'Scenario Inputs'!$J$12+MAX(0,MIN(1,(A27-'Scenario Inputs'!$N$13+1)/'Scenario Inputs'!$O$13))*'Scenario Inputs'!$J$13+MAX(0,MIN(1,(A27-'Scenario Inputs'!$N$14+1)/'Scenario Inputs'!$O$14))*'Scenario Inputs'!$J$14+MAX(0,MIN(1,(A27-'Scenario Inputs'!$N$15+1)/'Scenario Inputs'!$O$15))*'Scenario Inputs'!$J$15+MAX(0,MIN(1,(A27-'Scenario Inputs'!$N$16+1)/'Scenario Inputs'!$O$16))*'Scenario Inputs'!$J$16+MAX(0,MIN(1,(A27-'Scenario Inputs'!$N$17+1)/'Scenario Inputs'!$O$17))*'Scenario Inputs'!$J$17+MAX(0,MIN(1,(A27-'Scenario Inputs'!$N$18+1)/'Scenario Inputs'!$O$18))*'Scenario Inputs'!$J$18+MAX(0,MIN(1,(A27-'Scenario Inputs'!$N$19+1)/'Scenario Inputs'!$O$19))*'Scenario Inputs'!$J$19+MAX(0,MIN(1,(A27-'Scenario Inputs'!$N$20+1)/'Scenario Inputs'!$O$20))*'Scenario Inputs'!$J$20+MAX(0,MIN(1,(A27-'Scenario Inputs'!$N$21+1)/'Scenario Inputs'!$O$21))*'Scenario Inputs'!$J$21+U27+V27+AM27</f>
        <v/>
      </c>
      <c r="Y27" s="374">
        <f>W27-E27</f>
        <v/>
      </c>
      <c r="Z27" s="374">
        <f>X27-E27</f>
        <v/>
      </c>
      <c r="AA27" s="374">
        <f>AA26+E27</f>
        <v/>
      </c>
      <c r="AB27" s="335">
        <f>AB26+W27</f>
        <v/>
      </c>
      <c r="AC27" s="335">
        <f>AC26+X27</f>
        <v/>
      </c>
      <c r="AD27" s="335">
        <f>AB27-AA27</f>
        <v/>
      </c>
      <c r="AE27" s="335">
        <f>AC27-AA27</f>
        <v/>
      </c>
      <c r="AF27" s="335">
        <f>MAX(0,MIN(1,(A27-'Scenario Inputs'!$N$7+1)/'Scenario Inputs'!$O$7))*'Scenario Inputs'!$L$7+MAX(0,MIN(1,(A27-'Scenario Inputs'!$N$8+1)/'Scenario Inputs'!$O$8))*'Scenario Inputs'!$L$8+MAX(0,MIN(1,(A27-'Scenario Inputs'!$N$9+1)/'Scenario Inputs'!$O$9))*'Scenario Inputs'!$L$9+MAX(0,MIN(1,(A27-'Scenario Inputs'!$N$10+1)/'Scenario Inputs'!$O$10))*'Scenario Inputs'!$L$10+MAX(0,MIN(1,(A27-'Scenario Inputs'!$N$11+1)/'Scenario Inputs'!$O$11))*'Scenario Inputs'!$L$11+MAX(0,MIN(1,(A27-'Scenario Inputs'!$N$12+1)/'Scenario Inputs'!$O$12))*'Scenario Inputs'!$L$12+MAX(0,MIN(1,(A27-'Scenario Inputs'!$N$13+1)/'Scenario Inputs'!$O$13))*'Scenario Inputs'!$L$13+MAX(0,MIN(1,(A27-'Scenario Inputs'!$N$14+1)/'Scenario Inputs'!$O$14))*'Scenario Inputs'!$L$14+MAX(0,MIN(1,(A27-'Scenario Inputs'!$N$15+1)/'Scenario Inputs'!$O$15))*'Scenario Inputs'!$L$15+MAX(0,MIN(1,(A27-'Scenario Inputs'!$N$16+1)/'Scenario Inputs'!$O$16))*'Scenario Inputs'!$L$16+MAX(0,MIN(1,(A27-'Scenario Inputs'!$N$17+1)/'Scenario Inputs'!$O$17))*'Scenario Inputs'!$L$17+MAX(0,MIN(1,(A27-'Scenario Inputs'!$N$18+1)/'Scenario Inputs'!$O$18))*'Scenario Inputs'!$L$18+MAX(0,MIN(1,(A27-'Scenario Inputs'!$N$19+1)/'Scenario Inputs'!$O$19))*'Scenario Inputs'!$L$19+MAX(0,MIN(1,(A27-'Scenario Inputs'!$N$20+1)/'Scenario Inputs'!$O$20))*'Scenario Inputs'!$L$20+MAX(0,MIN(1,(A27-'Scenario Inputs'!$N$21+1)/'Scenario Inputs'!$O$21))*'Scenario Inputs'!$L$21</f>
        <v/>
      </c>
      <c r="AG27" s="335">
        <f>AF27*'Scenario Inputs'!$B$4</f>
        <v/>
      </c>
      <c r="AH27" s="335">
        <f>E27-AG27</f>
        <v/>
      </c>
      <c r="AI27" s="335">
        <f>X27+AG27-E27</f>
        <v/>
      </c>
      <c r="AJ27" s="335">
        <f>AJ26+AG27</f>
        <v/>
      </c>
      <c r="AK27" s="335">
        <f>AK26+AI27</f>
        <v/>
      </c>
      <c r="AL27" s="335">
        <f>MAX(0,MIN(1,(A27-'Scenario Inputs'!$N$21+1)/'Scenario Inputs'!$O$21))*'Scenario Inputs'!$H$21</f>
        <v/>
      </c>
      <c r="AM27" s="335">
        <f>MAX(0,MIN('Scenario Inputs'!$F$31,A27-'Scenario Inputs'!$F$37+1))*'Scenario Inputs'!$F$39</f>
        <v/>
      </c>
    </row>
    <row r="28">
      <c r="A28" s="373" t="n">
        <v>25</v>
      </c>
      <c r="B28" s="373">
        <f>MIN(A28,Assumptions!$B$6)</f>
        <v/>
      </c>
      <c r="C28" s="373">
        <f>B28*Assumptions!$B$4</f>
        <v/>
      </c>
      <c r="D28" s="374">
        <f>C28*Assumptions!$B$5</f>
        <v/>
      </c>
      <c r="E28" s="374">
        <f>C28*Assumptions!$B$17</f>
        <v/>
      </c>
      <c r="F28" s="374">
        <f>D28-E28</f>
        <v/>
      </c>
      <c r="G28" s="374">
        <f>MAX(0,MIN(1,(A28-'Scenario Inputs'!$N$7+1)/'Scenario Inputs'!$O$7))*'Scenario Inputs'!$H$7</f>
        <v/>
      </c>
      <c r="H28" s="374">
        <f>MAX(0,MIN(1,(A28-'Scenario Inputs'!$N$8+1)/'Scenario Inputs'!$O$8))*'Scenario Inputs'!$H$8</f>
        <v/>
      </c>
      <c r="I28" s="374">
        <f>MAX(0,MIN(1,(A28-'Scenario Inputs'!$N$9+1)/'Scenario Inputs'!$O$9))*'Scenario Inputs'!$H$9</f>
        <v/>
      </c>
      <c r="J28" s="374">
        <f>MAX(0,MIN(1,(A28-'Scenario Inputs'!$N$10+1)/'Scenario Inputs'!$O$10))*'Scenario Inputs'!$H$10</f>
        <v/>
      </c>
      <c r="K28" s="374">
        <f>MAX(0,MIN(1,(A28-'Scenario Inputs'!$N$11+1)/'Scenario Inputs'!$O$11))*'Scenario Inputs'!$H$11</f>
        <v/>
      </c>
      <c r="L28" s="374">
        <f>MAX(0,MIN(1,(A28-'Scenario Inputs'!$N$12+1)/'Scenario Inputs'!$O$12))*'Scenario Inputs'!$H$12</f>
        <v/>
      </c>
      <c r="M28" s="374">
        <f>MAX(0,MIN(1,(A28-'Scenario Inputs'!$N$13+1)/'Scenario Inputs'!$O$13))*'Scenario Inputs'!$H$13</f>
        <v/>
      </c>
      <c r="N28" s="374">
        <f>MAX(0,MIN(1,(A28-'Scenario Inputs'!$N$14+1)/'Scenario Inputs'!$O$14))*'Scenario Inputs'!$H$14</f>
        <v/>
      </c>
      <c r="O28" s="374">
        <f>MAX(0,MIN(1,(A28-'Scenario Inputs'!$N$15+1)/'Scenario Inputs'!$O$15))*'Scenario Inputs'!$H$15</f>
        <v/>
      </c>
      <c r="P28" s="374">
        <f>MAX(0,MIN(1,(A28-'Scenario Inputs'!$N$16+1)/'Scenario Inputs'!$O$16))*'Scenario Inputs'!$H$16</f>
        <v/>
      </c>
      <c r="Q28" s="374">
        <f>MAX(0,MIN(1,(A28-'Scenario Inputs'!$N$17+1)/'Scenario Inputs'!$O$17))*'Scenario Inputs'!$H$17</f>
        <v/>
      </c>
      <c r="R28" s="374">
        <f>MAX(0,MIN(1,(A28-'Scenario Inputs'!$N$18+1)/'Scenario Inputs'!$O$18))*'Scenario Inputs'!$H$18</f>
        <v/>
      </c>
      <c r="S28" s="374">
        <f>MAX(0,MIN(1,(A28-'Scenario Inputs'!$N$19+1)/'Scenario Inputs'!$O$19))*'Scenario Inputs'!$H$19</f>
        <v/>
      </c>
      <c r="T28" s="374">
        <f>MAX(0,MIN(1,(A28-'Scenario Inputs'!$N$20+1)/'Scenario Inputs'!$O$20))*'Scenario Inputs'!$H$20</f>
        <v/>
      </c>
      <c r="U28" s="374">
        <f>MAX(0,MIN('Scenario Inputs'!$F$31,A28-'Scenario Inputs'!$F$37+1))*'Scenario Inputs'!$F$32</f>
        <v/>
      </c>
      <c r="V28" s="374">
        <f>MAX(0,MIN('Scenario Inputs'!$F$31,A28-'Scenario Inputs'!$F$37+1))*'Scenario Inputs'!$F$36</f>
        <v/>
      </c>
      <c r="W28" s="374">
        <f>SUM(G28:V28)+AL28+AM28</f>
        <v/>
      </c>
      <c r="X28" s="374">
        <f>MAX(0,MIN(1,(A28-'Scenario Inputs'!$N$7+1)/'Scenario Inputs'!$O$7))*'Scenario Inputs'!$J$7+MAX(0,MIN(1,(A28-'Scenario Inputs'!$N$8+1)/'Scenario Inputs'!$O$8))*'Scenario Inputs'!$J$8+MAX(0,MIN(1,(A28-'Scenario Inputs'!$N$9+1)/'Scenario Inputs'!$O$9))*'Scenario Inputs'!$J$9+MAX(0,MIN(1,(A28-'Scenario Inputs'!$N$10+1)/'Scenario Inputs'!$O$10))*'Scenario Inputs'!$J$10+MAX(0,MIN(1,(A28-'Scenario Inputs'!$N$11+1)/'Scenario Inputs'!$O$11))*'Scenario Inputs'!$J$11+MAX(0,MIN(1,(A28-'Scenario Inputs'!$N$12+1)/'Scenario Inputs'!$O$12))*'Scenario Inputs'!$J$12+MAX(0,MIN(1,(A28-'Scenario Inputs'!$N$13+1)/'Scenario Inputs'!$O$13))*'Scenario Inputs'!$J$13+MAX(0,MIN(1,(A28-'Scenario Inputs'!$N$14+1)/'Scenario Inputs'!$O$14))*'Scenario Inputs'!$J$14+MAX(0,MIN(1,(A28-'Scenario Inputs'!$N$15+1)/'Scenario Inputs'!$O$15))*'Scenario Inputs'!$J$15+MAX(0,MIN(1,(A28-'Scenario Inputs'!$N$16+1)/'Scenario Inputs'!$O$16))*'Scenario Inputs'!$J$16+MAX(0,MIN(1,(A28-'Scenario Inputs'!$N$17+1)/'Scenario Inputs'!$O$17))*'Scenario Inputs'!$J$17+MAX(0,MIN(1,(A28-'Scenario Inputs'!$N$18+1)/'Scenario Inputs'!$O$18))*'Scenario Inputs'!$J$18+MAX(0,MIN(1,(A28-'Scenario Inputs'!$N$19+1)/'Scenario Inputs'!$O$19))*'Scenario Inputs'!$J$19+MAX(0,MIN(1,(A28-'Scenario Inputs'!$N$20+1)/'Scenario Inputs'!$O$20))*'Scenario Inputs'!$J$20+MAX(0,MIN(1,(A28-'Scenario Inputs'!$N$21+1)/'Scenario Inputs'!$O$21))*'Scenario Inputs'!$J$21+U28+V28+AM28</f>
        <v/>
      </c>
      <c r="Y28" s="374">
        <f>W28-E28</f>
        <v/>
      </c>
      <c r="Z28" s="374">
        <f>X28-E28</f>
        <v/>
      </c>
      <c r="AA28" s="374">
        <f>AA27+E28</f>
        <v/>
      </c>
      <c r="AB28" s="335">
        <f>AB27+W28</f>
        <v/>
      </c>
      <c r="AC28" s="335">
        <f>AC27+X28</f>
        <v/>
      </c>
      <c r="AD28" s="335">
        <f>AB28-AA28</f>
        <v/>
      </c>
      <c r="AE28" s="335">
        <f>AC28-AA28</f>
        <v/>
      </c>
      <c r="AF28" s="335">
        <f>MAX(0,MIN(1,(A28-'Scenario Inputs'!$N$7+1)/'Scenario Inputs'!$O$7))*'Scenario Inputs'!$L$7+MAX(0,MIN(1,(A28-'Scenario Inputs'!$N$8+1)/'Scenario Inputs'!$O$8))*'Scenario Inputs'!$L$8+MAX(0,MIN(1,(A28-'Scenario Inputs'!$N$9+1)/'Scenario Inputs'!$O$9))*'Scenario Inputs'!$L$9+MAX(0,MIN(1,(A28-'Scenario Inputs'!$N$10+1)/'Scenario Inputs'!$O$10))*'Scenario Inputs'!$L$10+MAX(0,MIN(1,(A28-'Scenario Inputs'!$N$11+1)/'Scenario Inputs'!$O$11))*'Scenario Inputs'!$L$11+MAX(0,MIN(1,(A28-'Scenario Inputs'!$N$12+1)/'Scenario Inputs'!$O$12))*'Scenario Inputs'!$L$12+MAX(0,MIN(1,(A28-'Scenario Inputs'!$N$13+1)/'Scenario Inputs'!$O$13))*'Scenario Inputs'!$L$13+MAX(0,MIN(1,(A28-'Scenario Inputs'!$N$14+1)/'Scenario Inputs'!$O$14))*'Scenario Inputs'!$L$14+MAX(0,MIN(1,(A28-'Scenario Inputs'!$N$15+1)/'Scenario Inputs'!$O$15))*'Scenario Inputs'!$L$15+MAX(0,MIN(1,(A28-'Scenario Inputs'!$N$16+1)/'Scenario Inputs'!$O$16))*'Scenario Inputs'!$L$16+MAX(0,MIN(1,(A28-'Scenario Inputs'!$N$17+1)/'Scenario Inputs'!$O$17))*'Scenario Inputs'!$L$17+MAX(0,MIN(1,(A28-'Scenario Inputs'!$N$18+1)/'Scenario Inputs'!$O$18))*'Scenario Inputs'!$L$18+MAX(0,MIN(1,(A28-'Scenario Inputs'!$N$19+1)/'Scenario Inputs'!$O$19))*'Scenario Inputs'!$L$19+MAX(0,MIN(1,(A28-'Scenario Inputs'!$N$20+1)/'Scenario Inputs'!$O$20))*'Scenario Inputs'!$L$20+MAX(0,MIN(1,(A28-'Scenario Inputs'!$N$21+1)/'Scenario Inputs'!$O$21))*'Scenario Inputs'!$L$21</f>
        <v/>
      </c>
      <c r="AG28" s="335">
        <f>AF28*'Scenario Inputs'!$B$4</f>
        <v/>
      </c>
      <c r="AH28" s="335">
        <f>E28-AG28</f>
        <v/>
      </c>
      <c r="AI28" s="335">
        <f>X28+AG28-E28</f>
        <v/>
      </c>
      <c r="AJ28" s="335">
        <f>AJ27+AG28</f>
        <v/>
      </c>
      <c r="AK28" s="335">
        <f>AK27+AI28</f>
        <v/>
      </c>
      <c r="AL28" s="335">
        <f>MAX(0,MIN(1,(A28-'Scenario Inputs'!$N$21+1)/'Scenario Inputs'!$O$21))*'Scenario Inputs'!$H$21</f>
        <v/>
      </c>
      <c r="AM28" s="335">
        <f>MAX(0,MIN('Scenario Inputs'!$F$31,A28-'Scenario Inputs'!$F$37+1))*'Scenario Inputs'!$F$39</f>
        <v/>
      </c>
    </row>
    <row r="29">
      <c r="A29" s="373" t="n">
        <v>26</v>
      </c>
      <c r="B29" s="373">
        <f>MIN(A29,Assumptions!$B$6)</f>
        <v/>
      </c>
      <c r="C29" s="373">
        <f>B29*Assumptions!$B$4</f>
        <v/>
      </c>
      <c r="D29" s="374">
        <f>C29*Assumptions!$B$5</f>
        <v/>
      </c>
      <c r="E29" s="374">
        <f>C29*Assumptions!$B$17</f>
        <v/>
      </c>
      <c r="F29" s="374">
        <f>D29-E29</f>
        <v/>
      </c>
      <c r="G29" s="374">
        <f>MAX(0,MIN(1,(A29-'Scenario Inputs'!$N$7+1)/'Scenario Inputs'!$O$7))*'Scenario Inputs'!$H$7</f>
        <v/>
      </c>
      <c r="H29" s="374">
        <f>MAX(0,MIN(1,(A29-'Scenario Inputs'!$N$8+1)/'Scenario Inputs'!$O$8))*'Scenario Inputs'!$H$8</f>
        <v/>
      </c>
      <c r="I29" s="374">
        <f>MAX(0,MIN(1,(A29-'Scenario Inputs'!$N$9+1)/'Scenario Inputs'!$O$9))*'Scenario Inputs'!$H$9</f>
        <v/>
      </c>
      <c r="J29" s="374">
        <f>MAX(0,MIN(1,(A29-'Scenario Inputs'!$N$10+1)/'Scenario Inputs'!$O$10))*'Scenario Inputs'!$H$10</f>
        <v/>
      </c>
      <c r="K29" s="374">
        <f>MAX(0,MIN(1,(A29-'Scenario Inputs'!$N$11+1)/'Scenario Inputs'!$O$11))*'Scenario Inputs'!$H$11</f>
        <v/>
      </c>
      <c r="L29" s="374">
        <f>MAX(0,MIN(1,(A29-'Scenario Inputs'!$N$12+1)/'Scenario Inputs'!$O$12))*'Scenario Inputs'!$H$12</f>
        <v/>
      </c>
      <c r="M29" s="374">
        <f>MAX(0,MIN(1,(A29-'Scenario Inputs'!$N$13+1)/'Scenario Inputs'!$O$13))*'Scenario Inputs'!$H$13</f>
        <v/>
      </c>
      <c r="N29" s="374">
        <f>MAX(0,MIN(1,(A29-'Scenario Inputs'!$N$14+1)/'Scenario Inputs'!$O$14))*'Scenario Inputs'!$H$14</f>
        <v/>
      </c>
      <c r="O29" s="374">
        <f>MAX(0,MIN(1,(A29-'Scenario Inputs'!$N$15+1)/'Scenario Inputs'!$O$15))*'Scenario Inputs'!$H$15</f>
        <v/>
      </c>
      <c r="P29" s="374">
        <f>MAX(0,MIN(1,(A29-'Scenario Inputs'!$N$16+1)/'Scenario Inputs'!$O$16))*'Scenario Inputs'!$H$16</f>
        <v/>
      </c>
      <c r="Q29" s="374">
        <f>MAX(0,MIN(1,(A29-'Scenario Inputs'!$N$17+1)/'Scenario Inputs'!$O$17))*'Scenario Inputs'!$H$17</f>
        <v/>
      </c>
      <c r="R29" s="374">
        <f>MAX(0,MIN(1,(A29-'Scenario Inputs'!$N$18+1)/'Scenario Inputs'!$O$18))*'Scenario Inputs'!$H$18</f>
        <v/>
      </c>
      <c r="S29" s="374">
        <f>MAX(0,MIN(1,(A29-'Scenario Inputs'!$N$19+1)/'Scenario Inputs'!$O$19))*'Scenario Inputs'!$H$19</f>
        <v/>
      </c>
      <c r="T29" s="374">
        <f>MAX(0,MIN(1,(A29-'Scenario Inputs'!$N$20+1)/'Scenario Inputs'!$O$20))*'Scenario Inputs'!$H$20</f>
        <v/>
      </c>
      <c r="U29" s="374">
        <f>MAX(0,MIN('Scenario Inputs'!$F$31,A29-'Scenario Inputs'!$F$37+1))*'Scenario Inputs'!$F$32</f>
        <v/>
      </c>
      <c r="V29" s="374">
        <f>MAX(0,MIN('Scenario Inputs'!$F$31,A29-'Scenario Inputs'!$F$37+1))*'Scenario Inputs'!$F$36</f>
        <v/>
      </c>
      <c r="W29" s="374">
        <f>SUM(G29:V29)+AL29+AM29</f>
        <v/>
      </c>
      <c r="X29" s="374">
        <f>MAX(0,MIN(1,(A29-'Scenario Inputs'!$N$7+1)/'Scenario Inputs'!$O$7))*'Scenario Inputs'!$J$7+MAX(0,MIN(1,(A29-'Scenario Inputs'!$N$8+1)/'Scenario Inputs'!$O$8))*'Scenario Inputs'!$J$8+MAX(0,MIN(1,(A29-'Scenario Inputs'!$N$9+1)/'Scenario Inputs'!$O$9))*'Scenario Inputs'!$J$9+MAX(0,MIN(1,(A29-'Scenario Inputs'!$N$10+1)/'Scenario Inputs'!$O$10))*'Scenario Inputs'!$J$10+MAX(0,MIN(1,(A29-'Scenario Inputs'!$N$11+1)/'Scenario Inputs'!$O$11))*'Scenario Inputs'!$J$11+MAX(0,MIN(1,(A29-'Scenario Inputs'!$N$12+1)/'Scenario Inputs'!$O$12))*'Scenario Inputs'!$J$12+MAX(0,MIN(1,(A29-'Scenario Inputs'!$N$13+1)/'Scenario Inputs'!$O$13))*'Scenario Inputs'!$J$13+MAX(0,MIN(1,(A29-'Scenario Inputs'!$N$14+1)/'Scenario Inputs'!$O$14))*'Scenario Inputs'!$J$14+MAX(0,MIN(1,(A29-'Scenario Inputs'!$N$15+1)/'Scenario Inputs'!$O$15))*'Scenario Inputs'!$J$15+MAX(0,MIN(1,(A29-'Scenario Inputs'!$N$16+1)/'Scenario Inputs'!$O$16))*'Scenario Inputs'!$J$16+MAX(0,MIN(1,(A29-'Scenario Inputs'!$N$17+1)/'Scenario Inputs'!$O$17))*'Scenario Inputs'!$J$17+MAX(0,MIN(1,(A29-'Scenario Inputs'!$N$18+1)/'Scenario Inputs'!$O$18))*'Scenario Inputs'!$J$18+MAX(0,MIN(1,(A29-'Scenario Inputs'!$N$19+1)/'Scenario Inputs'!$O$19))*'Scenario Inputs'!$J$19+MAX(0,MIN(1,(A29-'Scenario Inputs'!$N$20+1)/'Scenario Inputs'!$O$20))*'Scenario Inputs'!$J$20+MAX(0,MIN(1,(A29-'Scenario Inputs'!$N$21+1)/'Scenario Inputs'!$O$21))*'Scenario Inputs'!$J$21+U29+V29+AM29</f>
        <v/>
      </c>
      <c r="Y29" s="374">
        <f>W29-E29</f>
        <v/>
      </c>
      <c r="Z29" s="374">
        <f>X29-E29</f>
        <v/>
      </c>
      <c r="AA29" s="374">
        <f>AA28+E29</f>
        <v/>
      </c>
      <c r="AB29" s="335">
        <f>AB28+W29</f>
        <v/>
      </c>
      <c r="AC29" s="335">
        <f>AC28+X29</f>
        <v/>
      </c>
      <c r="AD29" s="335">
        <f>AB29-AA29</f>
        <v/>
      </c>
      <c r="AE29" s="335">
        <f>AC29-AA29</f>
        <v/>
      </c>
      <c r="AF29" s="335">
        <f>MAX(0,MIN(1,(A29-'Scenario Inputs'!$N$7+1)/'Scenario Inputs'!$O$7))*'Scenario Inputs'!$L$7+MAX(0,MIN(1,(A29-'Scenario Inputs'!$N$8+1)/'Scenario Inputs'!$O$8))*'Scenario Inputs'!$L$8+MAX(0,MIN(1,(A29-'Scenario Inputs'!$N$9+1)/'Scenario Inputs'!$O$9))*'Scenario Inputs'!$L$9+MAX(0,MIN(1,(A29-'Scenario Inputs'!$N$10+1)/'Scenario Inputs'!$O$10))*'Scenario Inputs'!$L$10+MAX(0,MIN(1,(A29-'Scenario Inputs'!$N$11+1)/'Scenario Inputs'!$O$11))*'Scenario Inputs'!$L$11+MAX(0,MIN(1,(A29-'Scenario Inputs'!$N$12+1)/'Scenario Inputs'!$O$12))*'Scenario Inputs'!$L$12+MAX(0,MIN(1,(A29-'Scenario Inputs'!$N$13+1)/'Scenario Inputs'!$O$13))*'Scenario Inputs'!$L$13+MAX(0,MIN(1,(A29-'Scenario Inputs'!$N$14+1)/'Scenario Inputs'!$O$14))*'Scenario Inputs'!$L$14+MAX(0,MIN(1,(A29-'Scenario Inputs'!$N$15+1)/'Scenario Inputs'!$O$15))*'Scenario Inputs'!$L$15+MAX(0,MIN(1,(A29-'Scenario Inputs'!$N$16+1)/'Scenario Inputs'!$O$16))*'Scenario Inputs'!$L$16+MAX(0,MIN(1,(A29-'Scenario Inputs'!$N$17+1)/'Scenario Inputs'!$O$17))*'Scenario Inputs'!$L$17+MAX(0,MIN(1,(A29-'Scenario Inputs'!$N$18+1)/'Scenario Inputs'!$O$18))*'Scenario Inputs'!$L$18+MAX(0,MIN(1,(A29-'Scenario Inputs'!$N$19+1)/'Scenario Inputs'!$O$19))*'Scenario Inputs'!$L$19+MAX(0,MIN(1,(A29-'Scenario Inputs'!$N$20+1)/'Scenario Inputs'!$O$20))*'Scenario Inputs'!$L$20+MAX(0,MIN(1,(A29-'Scenario Inputs'!$N$21+1)/'Scenario Inputs'!$O$21))*'Scenario Inputs'!$L$21</f>
        <v/>
      </c>
      <c r="AG29" s="335">
        <f>AF29*'Scenario Inputs'!$B$4</f>
        <v/>
      </c>
      <c r="AH29" s="335">
        <f>E29-AG29</f>
        <v/>
      </c>
      <c r="AI29" s="335">
        <f>X29+AG29-E29</f>
        <v/>
      </c>
      <c r="AJ29" s="335">
        <f>AJ28+AG29</f>
        <v/>
      </c>
      <c r="AK29" s="335">
        <f>AK28+AI29</f>
        <v/>
      </c>
      <c r="AL29" s="335">
        <f>MAX(0,MIN(1,(A29-'Scenario Inputs'!$N$21+1)/'Scenario Inputs'!$O$21))*'Scenario Inputs'!$H$21</f>
        <v/>
      </c>
      <c r="AM29" s="335">
        <f>MAX(0,MIN('Scenario Inputs'!$F$31,A29-'Scenario Inputs'!$F$37+1))*'Scenario Inputs'!$F$39</f>
        <v/>
      </c>
    </row>
    <row r="30">
      <c r="A30" s="373" t="n">
        <v>27</v>
      </c>
      <c r="B30" s="373">
        <f>MIN(A30,Assumptions!$B$6)</f>
        <v/>
      </c>
      <c r="C30" s="373">
        <f>B30*Assumptions!$B$4</f>
        <v/>
      </c>
      <c r="D30" s="374">
        <f>C30*Assumptions!$B$5</f>
        <v/>
      </c>
      <c r="E30" s="374">
        <f>C30*Assumptions!$B$17</f>
        <v/>
      </c>
      <c r="F30" s="374">
        <f>D30-E30</f>
        <v/>
      </c>
      <c r="G30" s="374">
        <f>MAX(0,MIN(1,(A30-'Scenario Inputs'!$N$7+1)/'Scenario Inputs'!$O$7))*'Scenario Inputs'!$H$7</f>
        <v/>
      </c>
      <c r="H30" s="374">
        <f>MAX(0,MIN(1,(A30-'Scenario Inputs'!$N$8+1)/'Scenario Inputs'!$O$8))*'Scenario Inputs'!$H$8</f>
        <v/>
      </c>
      <c r="I30" s="374">
        <f>MAX(0,MIN(1,(A30-'Scenario Inputs'!$N$9+1)/'Scenario Inputs'!$O$9))*'Scenario Inputs'!$H$9</f>
        <v/>
      </c>
      <c r="J30" s="374">
        <f>MAX(0,MIN(1,(A30-'Scenario Inputs'!$N$10+1)/'Scenario Inputs'!$O$10))*'Scenario Inputs'!$H$10</f>
        <v/>
      </c>
      <c r="K30" s="374">
        <f>MAX(0,MIN(1,(A30-'Scenario Inputs'!$N$11+1)/'Scenario Inputs'!$O$11))*'Scenario Inputs'!$H$11</f>
        <v/>
      </c>
      <c r="L30" s="374">
        <f>MAX(0,MIN(1,(A30-'Scenario Inputs'!$N$12+1)/'Scenario Inputs'!$O$12))*'Scenario Inputs'!$H$12</f>
        <v/>
      </c>
      <c r="M30" s="374">
        <f>MAX(0,MIN(1,(A30-'Scenario Inputs'!$N$13+1)/'Scenario Inputs'!$O$13))*'Scenario Inputs'!$H$13</f>
        <v/>
      </c>
      <c r="N30" s="374">
        <f>MAX(0,MIN(1,(A30-'Scenario Inputs'!$N$14+1)/'Scenario Inputs'!$O$14))*'Scenario Inputs'!$H$14</f>
        <v/>
      </c>
      <c r="O30" s="374">
        <f>MAX(0,MIN(1,(A30-'Scenario Inputs'!$N$15+1)/'Scenario Inputs'!$O$15))*'Scenario Inputs'!$H$15</f>
        <v/>
      </c>
      <c r="P30" s="374">
        <f>MAX(0,MIN(1,(A30-'Scenario Inputs'!$N$16+1)/'Scenario Inputs'!$O$16))*'Scenario Inputs'!$H$16</f>
        <v/>
      </c>
      <c r="Q30" s="374">
        <f>MAX(0,MIN(1,(A30-'Scenario Inputs'!$N$17+1)/'Scenario Inputs'!$O$17))*'Scenario Inputs'!$H$17</f>
        <v/>
      </c>
      <c r="R30" s="374">
        <f>MAX(0,MIN(1,(A30-'Scenario Inputs'!$N$18+1)/'Scenario Inputs'!$O$18))*'Scenario Inputs'!$H$18</f>
        <v/>
      </c>
      <c r="S30" s="374">
        <f>MAX(0,MIN(1,(A30-'Scenario Inputs'!$N$19+1)/'Scenario Inputs'!$O$19))*'Scenario Inputs'!$H$19</f>
        <v/>
      </c>
      <c r="T30" s="374">
        <f>MAX(0,MIN(1,(A30-'Scenario Inputs'!$N$20+1)/'Scenario Inputs'!$O$20))*'Scenario Inputs'!$H$20</f>
        <v/>
      </c>
      <c r="U30" s="374">
        <f>MAX(0,MIN('Scenario Inputs'!$F$31,A30-'Scenario Inputs'!$F$37+1))*'Scenario Inputs'!$F$32</f>
        <v/>
      </c>
      <c r="V30" s="374">
        <f>MAX(0,MIN('Scenario Inputs'!$F$31,A30-'Scenario Inputs'!$F$37+1))*'Scenario Inputs'!$F$36</f>
        <v/>
      </c>
      <c r="W30" s="374">
        <f>SUM(G30:V30)+AL30+AM30</f>
        <v/>
      </c>
      <c r="X30" s="374">
        <f>MAX(0,MIN(1,(A30-'Scenario Inputs'!$N$7+1)/'Scenario Inputs'!$O$7))*'Scenario Inputs'!$J$7+MAX(0,MIN(1,(A30-'Scenario Inputs'!$N$8+1)/'Scenario Inputs'!$O$8))*'Scenario Inputs'!$J$8+MAX(0,MIN(1,(A30-'Scenario Inputs'!$N$9+1)/'Scenario Inputs'!$O$9))*'Scenario Inputs'!$J$9+MAX(0,MIN(1,(A30-'Scenario Inputs'!$N$10+1)/'Scenario Inputs'!$O$10))*'Scenario Inputs'!$J$10+MAX(0,MIN(1,(A30-'Scenario Inputs'!$N$11+1)/'Scenario Inputs'!$O$11))*'Scenario Inputs'!$J$11+MAX(0,MIN(1,(A30-'Scenario Inputs'!$N$12+1)/'Scenario Inputs'!$O$12))*'Scenario Inputs'!$J$12+MAX(0,MIN(1,(A30-'Scenario Inputs'!$N$13+1)/'Scenario Inputs'!$O$13))*'Scenario Inputs'!$J$13+MAX(0,MIN(1,(A30-'Scenario Inputs'!$N$14+1)/'Scenario Inputs'!$O$14))*'Scenario Inputs'!$J$14+MAX(0,MIN(1,(A30-'Scenario Inputs'!$N$15+1)/'Scenario Inputs'!$O$15))*'Scenario Inputs'!$J$15+MAX(0,MIN(1,(A30-'Scenario Inputs'!$N$16+1)/'Scenario Inputs'!$O$16))*'Scenario Inputs'!$J$16+MAX(0,MIN(1,(A30-'Scenario Inputs'!$N$17+1)/'Scenario Inputs'!$O$17))*'Scenario Inputs'!$J$17+MAX(0,MIN(1,(A30-'Scenario Inputs'!$N$18+1)/'Scenario Inputs'!$O$18))*'Scenario Inputs'!$J$18+MAX(0,MIN(1,(A30-'Scenario Inputs'!$N$19+1)/'Scenario Inputs'!$O$19))*'Scenario Inputs'!$J$19+MAX(0,MIN(1,(A30-'Scenario Inputs'!$N$20+1)/'Scenario Inputs'!$O$20))*'Scenario Inputs'!$J$20+MAX(0,MIN(1,(A30-'Scenario Inputs'!$N$21+1)/'Scenario Inputs'!$O$21))*'Scenario Inputs'!$J$21+U30+V30+AM30</f>
        <v/>
      </c>
      <c r="Y30" s="374">
        <f>W30-E30</f>
        <v/>
      </c>
      <c r="Z30" s="374">
        <f>X30-E30</f>
        <v/>
      </c>
      <c r="AA30" s="374">
        <f>AA29+E30</f>
        <v/>
      </c>
      <c r="AB30" s="335">
        <f>AB29+W30</f>
        <v/>
      </c>
      <c r="AC30" s="335">
        <f>AC29+X30</f>
        <v/>
      </c>
      <c r="AD30" s="335">
        <f>AB30-AA30</f>
        <v/>
      </c>
      <c r="AE30" s="335">
        <f>AC30-AA30</f>
        <v/>
      </c>
      <c r="AF30" s="335">
        <f>MAX(0,MIN(1,(A30-'Scenario Inputs'!$N$7+1)/'Scenario Inputs'!$O$7))*'Scenario Inputs'!$L$7+MAX(0,MIN(1,(A30-'Scenario Inputs'!$N$8+1)/'Scenario Inputs'!$O$8))*'Scenario Inputs'!$L$8+MAX(0,MIN(1,(A30-'Scenario Inputs'!$N$9+1)/'Scenario Inputs'!$O$9))*'Scenario Inputs'!$L$9+MAX(0,MIN(1,(A30-'Scenario Inputs'!$N$10+1)/'Scenario Inputs'!$O$10))*'Scenario Inputs'!$L$10+MAX(0,MIN(1,(A30-'Scenario Inputs'!$N$11+1)/'Scenario Inputs'!$O$11))*'Scenario Inputs'!$L$11+MAX(0,MIN(1,(A30-'Scenario Inputs'!$N$12+1)/'Scenario Inputs'!$O$12))*'Scenario Inputs'!$L$12+MAX(0,MIN(1,(A30-'Scenario Inputs'!$N$13+1)/'Scenario Inputs'!$O$13))*'Scenario Inputs'!$L$13+MAX(0,MIN(1,(A30-'Scenario Inputs'!$N$14+1)/'Scenario Inputs'!$O$14))*'Scenario Inputs'!$L$14+MAX(0,MIN(1,(A30-'Scenario Inputs'!$N$15+1)/'Scenario Inputs'!$O$15))*'Scenario Inputs'!$L$15+MAX(0,MIN(1,(A30-'Scenario Inputs'!$N$16+1)/'Scenario Inputs'!$O$16))*'Scenario Inputs'!$L$16+MAX(0,MIN(1,(A30-'Scenario Inputs'!$N$17+1)/'Scenario Inputs'!$O$17))*'Scenario Inputs'!$L$17+MAX(0,MIN(1,(A30-'Scenario Inputs'!$N$18+1)/'Scenario Inputs'!$O$18))*'Scenario Inputs'!$L$18+MAX(0,MIN(1,(A30-'Scenario Inputs'!$N$19+1)/'Scenario Inputs'!$O$19))*'Scenario Inputs'!$L$19+MAX(0,MIN(1,(A30-'Scenario Inputs'!$N$20+1)/'Scenario Inputs'!$O$20))*'Scenario Inputs'!$L$20+MAX(0,MIN(1,(A30-'Scenario Inputs'!$N$21+1)/'Scenario Inputs'!$O$21))*'Scenario Inputs'!$L$21</f>
        <v/>
      </c>
      <c r="AG30" s="335">
        <f>AF30*'Scenario Inputs'!$B$4</f>
        <v/>
      </c>
      <c r="AH30" s="335">
        <f>E30-AG30</f>
        <v/>
      </c>
      <c r="AI30" s="335">
        <f>X30+AG30-E30</f>
        <v/>
      </c>
      <c r="AJ30" s="335">
        <f>AJ29+AG30</f>
        <v/>
      </c>
      <c r="AK30" s="335">
        <f>AK29+AI30</f>
        <v/>
      </c>
      <c r="AL30" s="335">
        <f>MAX(0,MIN(1,(A30-'Scenario Inputs'!$N$21+1)/'Scenario Inputs'!$O$21))*'Scenario Inputs'!$H$21</f>
        <v/>
      </c>
      <c r="AM30" s="335">
        <f>MAX(0,MIN('Scenario Inputs'!$F$31,A30-'Scenario Inputs'!$F$37+1))*'Scenario Inputs'!$F$39</f>
        <v/>
      </c>
    </row>
    <row r="31">
      <c r="A31" s="373" t="n">
        <v>28</v>
      </c>
      <c r="B31" s="373">
        <f>MIN(A31,Assumptions!$B$6)</f>
        <v/>
      </c>
      <c r="C31" s="373">
        <f>B31*Assumptions!$B$4</f>
        <v/>
      </c>
      <c r="D31" s="374">
        <f>C31*Assumptions!$B$5</f>
        <v/>
      </c>
      <c r="E31" s="374">
        <f>C31*Assumptions!$B$17</f>
        <v/>
      </c>
      <c r="F31" s="374">
        <f>D31-E31</f>
        <v/>
      </c>
      <c r="G31" s="374">
        <f>MAX(0,MIN(1,(A31-'Scenario Inputs'!$N$7+1)/'Scenario Inputs'!$O$7))*'Scenario Inputs'!$H$7</f>
        <v/>
      </c>
      <c r="H31" s="374">
        <f>MAX(0,MIN(1,(A31-'Scenario Inputs'!$N$8+1)/'Scenario Inputs'!$O$8))*'Scenario Inputs'!$H$8</f>
        <v/>
      </c>
      <c r="I31" s="374">
        <f>MAX(0,MIN(1,(A31-'Scenario Inputs'!$N$9+1)/'Scenario Inputs'!$O$9))*'Scenario Inputs'!$H$9</f>
        <v/>
      </c>
      <c r="J31" s="374">
        <f>MAX(0,MIN(1,(A31-'Scenario Inputs'!$N$10+1)/'Scenario Inputs'!$O$10))*'Scenario Inputs'!$H$10</f>
        <v/>
      </c>
      <c r="K31" s="374">
        <f>MAX(0,MIN(1,(A31-'Scenario Inputs'!$N$11+1)/'Scenario Inputs'!$O$11))*'Scenario Inputs'!$H$11</f>
        <v/>
      </c>
      <c r="L31" s="374">
        <f>MAX(0,MIN(1,(A31-'Scenario Inputs'!$N$12+1)/'Scenario Inputs'!$O$12))*'Scenario Inputs'!$H$12</f>
        <v/>
      </c>
      <c r="M31" s="374">
        <f>MAX(0,MIN(1,(A31-'Scenario Inputs'!$N$13+1)/'Scenario Inputs'!$O$13))*'Scenario Inputs'!$H$13</f>
        <v/>
      </c>
      <c r="N31" s="374">
        <f>MAX(0,MIN(1,(A31-'Scenario Inputs'!$N$14+1)/'Scenario Inputs'!$O$14))*'Scenario Inputs'!$H$14</f>
        <v/>
      </c>
      <c r="O31" s="374">
        <f>MAX(0,MIN(1,(A31-'Scenario Inputs'!$N$15+1)/'Scenario Inputs'!$O$15))*'Scenario Inputs'!$H$15</f>
        <v/>
      </c>
      <c r="P31" s="374">
        <f>MAX(0,MIN(1,(A31-'Scenario Inputs'!$N$16+1)/'Scenario Inputs'!$O$16))*'Scenario Inputs'!$H$16</f>
        <v/>
      </c>
      <c r="Q31" s="374">
        <f>MAX(0,MIN(1,(A31-'Scenario Inputs'!$N$17+1)/'Scenario Inputs'!$O$17))*'Scenario Inputs'!$H$17</f>
        <v/>
      </c>
      <c r="R31" s="374">
        <f>MAX(0,MIN(1,(A31-'Scenario Inputs'!$N$18+1)/'Scenario Inputs'!$O$18))*'Scenario Inputs'!$H$18</f>
        <v/>
      </c>
      <c r="S31" s="374">
        <f>MAX(0,MIN(1,(A31-'Scenario Inputs'!$N$19+1)/'Scenario Inputs'!$O$19))*'Scenario Inputs'!$H$19</f>
        <v/>
      </c>
      <c r="T31" s="374">
        <f>MAX(0,MIN(1,(A31-'Scenario Inputs'!$N$20+1)/'Scenario Inputs'!$O$20))*'Scenario Inputs'!$H$20</f>
        <v/>
      </c>
      <c r="U31" s="374">
        <f>MAX(0,MIN('Scenario Inputs'!$F$31,A31-'Scenario Inputs'!$F$37+1))*'Scenario Inputs'!$F$32</f>
        <v/>
      </c>
      <c r="V31" s="374">
        <f>MAX(0,MIN('Scenario Inputs'!$F$31,A31-'Scenario Inputs'!$F$37+1))*'Scenario Inputs'!$F$36</f>
        <v/>
      </c>
      <c r="W31" s="374">
        <f>SUM(G31:V31)+AL31+AM31</f>
        <v/>
      </c>
      <c r="X31" s="374">
        <f>MAX(0,MIN(1,(A31-'Scenario Inputs'!$N$7+1)/'Scenario Inputs'!$O$7))*'Scenario Inputs'!$J$7+MAX(0,MIN(1,(A31-'Scenario Inputs'!$N$8+1)/'Scenario Inputs'!$O$8))*'Scenario Inputs'!$J$8+MAX(0,MIN(1,(A31-'Scenario Inputs'!$N$9+1)/'Scenario Inputs'!$O$9))*'Scenario Inputs'!$J$9+MAX(0,MIN(1,(A31-'Scenario Inputs'!$N$10+1)/'Scenario Inputs'!$O$10))*'Scenario Inputs'!$J$10+MAX(0,MIN(1,(A31-'Scenario Inputs'!$N$11+1)/'Scenario Inputs'!$O$11))*'Scenario Inputs'!$J$11+MAX(0,MIN(1,(A31-'Scenario Inputs'!$N$12+1)/'Scenario Inputs'!$O$12))*'Scenario Inputs'!$J$12+MAX(0,MIN(1,(A31-'Scenario Inputs'!$N$13+1)/'Scenario Inputs'!$O$13))*'Scenario Inputs'!$J$13+MAX(0,MIN(1,(A31-'Scenario Inputs'!$N$14+1)/'Scenario Inputs'!$O$14))*'Scenario Inputs'!$J$14+MAX(0,MIN(1,(A31-'Scenario Inputs'!$N$15+1)/'Scenario Inputs'!$O$15))*'Scenario Inputs'!$J$15+MAX(0,MIN(1,(A31-'Scenario Inputs'!$N$16+1)/'Scenario Inputs'!$O$16))*'Scenario Inputs'!$J$16+MAX(0,MIN(1,(A31-'Scenario Inputs'!$N$17+1)/'Scenario Inputs'!$O$17))*'Scenario Inputs'!$J$17+MAX(0,MIN(1,(A31-'Scenario Inputs'!$N$18+1)/'Scenario Inputs'!$O$18))*'Scenario Inputs'!$J$18+MAX(0,MIN(1,(A31-'Scenario Inputs'!$N$19+1)/'Scenario Inputs'!$O$19))*'Scenario Inputs'!$J$19+MAX(0,MIN(1,(A31-'Scenario Inputs'!$N$20+1)/'Scenario Inputs'!$O$20))*'Scenario Inputs'!$J$20+MAX(0,MIN(1,(A31-'Scenario Inputs'!$N$21+1)/'Scenario Inputs'!$O$21))*'Scenario Inputs'!$J$21+U31+V31+AM31</f>
        <v/>
      </c>
      <c r="Y31" s="374">
        <f>W31-E31</f>
        <v/>
      </c>
      <c r="Z31" s="374">
        <f>X31-E31</f>
        <v/>
      </c>
      <c r="AA31" s="374">
        <f>AA30+E31</f>
        <v/>
      </c>
      <c r="AB31" s="335">
        <f>AB30+W31</f>
        <v/>
      </c>
      <c r="AC31" s="335">
        <f>AC30+X31</f>
        <v/>
      </c>
      <c r="AD31" s="335">
        <f>AB31-AA31</f>
        <v/>
      </c>
      <c r="AE31" s="335">
        <f>AC31-AA31</f>
        <v/>
      </c>
      <c r="AF31" s="335">
        <f>MAX(0,MIN(1,(A31-'Scenario Inputs'!$N$7+1)/'Scenario Inputs'!$O$7))*'Scenario Inputs'!$L$7+MAX(0,MIN(1,(A31-'Scenario Inputs'!$N$8+1)/'Scenario Inputs'!$O$8))*'Scenario Inputs'!$L$8+MAX(0,MIN(1,(A31-'Scenario Inputs'!$N$9+1)/'Scenario Inputs'!$O$9))*'Scenario Inputs'!$L$9+MAX(0,MIN(1,(A31-'Scenario Inputs'!$N$10+1)/'Scenario Inputs'!$O$10))*'Scenario Inputs'!$L$10+MAX(0,MIN(1,(A31-'Scenario Inputs'!$N$11+1)/'Scenario Inputs'!$O$11))*'Scenario Inputs'!$L$11+MAX(0,MIN(1,(A31-'Scenario Inputs'!$N$12+1)/'Scenario Inputs'!$O$12))*'Scenario Inputs'!$L$12+MAX(0,MIN(1,(A31-'Scenario Inputs'!$N$13+1)/'Scenario Inputs'!$O$13))*'Scenario Inputs'!$L$13+MAX(0,MIN(1,(A31-'Scenario Inputs'!$N$14+1)/'Scenario Inputs'!$O$14))*'Scenario Inputs'!$L$14+MAX(0,MIN(1,(A31-'Scenario Inputs'!$N$15+1)/'Scenario Inputs'!$O$15))*'Scenario Inputs'!$L$15+MAX(0,MIN(1,(A31-'Scenario Inputs'!$N$16+1)/'Scenario Inputs'!$O$16))*'Scenario Inputs'!$L$16+MAX(0,MIN(1,(A31-'Scenario Inputs'!$N$17+1)/'Scenario Inputs'!$O$17))*'Scenario Inputs'!$L$17+MAX(0,MIN(1,(A31-'Scenario Inputs'!$N$18+1)/'Scenario Inputs'!$O$18))*'Scenario Inputs'!$L$18+MAX(0,MIN(1,(A31-'Scenario Inputs'!$N$19+1)/'Scenario Inputs'!$O$19))*'Scenario Inputs'!$L$19+MAX(0,MIN(1,(A31-'Scenario Inputs'!$N$20+1)/'Scenario Inputs'!$O$20))*'Scenario Inputs'!$L$20+MAX(0,MIN(1,(A31-'Scenario Inputs'!$N$21+1)/'Scenario Inputs'!$O$21))*'Scenario Inputs'!$L$21</f>
        <v/>
      </c>
      <c r="AG31" s="335">
        <f>AF31*'Scenario Inputs'!$B$4</f>
        <v/>
      </c>
      <c r="AH31" s="335">
        <f>E31-AG31</f>
        <v/>
      </c>
      <c r="AI31" s="335">
        <f>X31+AG31-E31</f>
        <v/>
      </c>
      <c r="AJ31" s="335">
        <f>AJ30+AG31</f>
        <v/>
      </c>
      <c r="AK31" s="335">
        <f>AK30+AI31</f>
        <v/>
      </c>
      <c r="AL31" s="335">
        <f>MAX(0,MIN(1,(A31-'Scenario Inputs'!$N$21+1)/'Scenario Inputs'!$O$21))*'Scenario Inputs'!$H$21</f>
        <v/>
      </c>
      <c r="AM31" s="335">
        <f>MAX(0,MIN('Scenario Inputs'!$F$31,A31-'Scenario Inputs'!$F$37+1))*'Scenario Inputs'!$F$39</f>
        <v/>
      </c>
    </row>
    <row r="32">
      <c r="A32" s="373" t="n">
        <v>29</v>
      </c>
      <c r="B32" s="373">
        <f>MIN(A32,Assumptions!$B$6)</f>
        <v/>
      </c>
      <c r="C32" s="373">
        <f>B32*Assumptions!$B$4</f>
        <v/>
      </c>
      <c r="D32" s="374">
        <f>C32*Assumptions!$B$5</f>
        <v/>
      </c>
      <c r="E32" s="374">
        <f>C32*Assumptions!$B$17</f>
        <v/>
      </c>
      <c r="F32" s="374">
        <f>D32-E32</f>
        <v/>
      </c>
      <c r="G32" s="374">
        <f>MAX(0,MIN(1,(A32-'Scenario Inputs'!$N$7+1)/'Scenario Inputs'!$O$7))*'Scenario Inputs'!$H$7</f>
        <v/>
      </c>
      <c r="H32" s="374">
        <f>MAX(0,MIN(1,(A32-'Scenario Inputs'!$N$8+1)/'Scenario Inputs'!$O$8))*'Scenario Inputs'!$H$8</f>
        <v/>
      </c>
      <c r="I32" s="374">
        <f>MAX(0,MIN(1,(A32-'Scenario Inputs'!$N$9+1)/'Scenario Inputs'!$O$9))*'Scenario Inputs'!$H$9</f>
        <v/>
      </c>
      <c r="J32" s="374">
        <f>MAX(0,MIN(1,(A32-'Scenario Inputs'!$N$10+1)/'Scenario Inputs'!$O$10))*'Scenario Inputs'!$H$10</f>
        <v/>
      </c>
      <c r="K32" s="374">
        <f>MAX(0,MIN(1,(A32-'Scenario Inputs'!$N$11+1)/'Scenario Inputs'!$O$11))*'Scenario Inputs'!$H$11</f>
        <v/>
      </c>
      <c r="L32" s="374">
        <f>MAX(0,MIN(1,(A32-'Scenario Inputs'!$N$12+1)/'Scenario Inputs'!$O$12))*'Scenario Inputs'!$H$12</f>
        <v/>
      </c>
      <c r="M32" s="374">
        <f>MAX(0,MIN(1,(A32-'Scenario Inputs'!$N$13+1)/'Scenario Inputs'!$O$13))*'Scenario Inputs'!$H$13</f>
        <v/>
      </c>
      <c r="N32" s="374">
        <f>MAX(0,MIN(1,(A32-'Scenario Inputs'!$N$14+1)/'Scenario Inputs'!$O$14))*'Scenario Inputs'!$H$14</f>
        <v/>
      </c>
      <c r="O32" s="374">
        <f>MAX(0,MIN(1,(A32-'Scenario Inputs'!$N$15+1)/'Scenario Inputs'!$O$15))*'Scenario Inputs'!$H$15</f>
        <v/>
      </c>
      <c r="P32" s="374">
        <f>MAX(0,MIN(1,(A32-'Scenario Inputs'!$N$16+1)/'Scenario Inputs'!$O$16))*'Scenario Inputs'!$H$16</f>
        <v/>
      </c>
      <c r="Q32" s="374">
        <f>MAX(0,MIN(1,(A32-'Scenario Inputs'!$N$17+1)/'Scenario Inputs'!$O$17))*'Scenario Inputs'!$H$17</f>
        <v/>
      </c>
      <c r="R32" s="374">
        <f>MAX(0,MIN(1,(A32-'Scenario Inputs'!$N$18+1)/'Scenario Inputs'!$O$18))*'Scenario Inputs'!$H$18</f>
        <v/>
      </c>
      <c r="S32" s="374">
        <f>MAX(0,MIN(1,(A32-'Scenario Inputs'!$N$19+1)/'Scenario Inputs'!$O$19))*'Scenario Inputs'!$H$19</f>
        <v/>
      </c>
      <c r="T32" s="374">
        <f>MAX(0,MIN(1,(A32-'Scenario Inputs'!$N$20+1)/'Scenario Inputs'!$O$20))*'Scenario Inputs'!$H$20</f>
        <v/>
      </c>
      <c r="U32" s="374">
        <f>MAX(0,MIN('Scenario Inputs'!$F$31,A32-'Scenario Inputs'!$F$37+1))*'Scenario Inputs'!$F$32</f>
        <v/>
      </c>
      <c r="V32" s="374">
        <f>MAX(0,MIN('Scenario Inputs'!$F$31,A32-'Scenario Inputs'!$F$37+1))*'Scenario Inputs'!$F$36</f>
        <v/>
      </c>
      <c r="W32" s="374">
        <f>SUM(G32:V32)+AL32+AM32</f>
        <v/>
      </c>
      <c r="X32" s="374">
        <f>MAX(0,MIN(1,(A32-'Scenario Inputs'!$N$7+1)/'Scenario Inputs'!$O$7))*'Scenario Inputs'!$J$7+MAX(0,MIN(1,(A32-'Scenario Inputs'!$N$8+1)/'Scenario Inputs'!$O$8))*'Scenario Inputs'!$J$8+MAX(0,MIN(1,(A32-'Scenario Inputs'!$N$9+1)/'Scenario Inputs'!$O$9))*'Scenario Inputs'!$J$9+MAX(0,MIN(1,(A32-'Scenario Inputs'!$N$10+1)/'Scenario Inputs'!$O$10))*'Scenario Inputs'!$J$10+MAX(0,MIN(1,(A32-'Scenario Inputs'!$N$11+1)/'Scenario Inputs'!$O$11))*'Scenario Inputs'!$J$11+MAX(0,MIN(1,(A32-'Scenario Inputs'!$N$12+1)/'Scenario Inputs'!$O$12))*'Scenario Inputs'!$J$12+MAX(0,MIN(1,(A32-'Scenario Inputs'!$N$13+1)/'Scenario Inputs'!$O$13))*'Scenario Inputs'!$J$13+MAX(0,MIN(1,(A32-'Scenario Inputs'!$N$14+1)/'Scenario Inputs'!$O$14))*'Scenario Inputs'!$J$14+MAX(0,MIN(1,(A32-'Scenario Inputs'!$N$15+1)/'Scenario Inputs'!$O$15))*'Scenario Inputs'!$J$15+MAX(0,MIN(1,(A32-'Scenario Inputs'!$N$16+1)/'Scenario Inputs'!$O$16))*'Scenario Inputs'!$J$16+MAX(0,MIN(1,(A32-'Scenario Inputs'!$N$17+1)/'Scenario Inputs'!$O$17))*'Scenario Inputs'!$J$17+MAX(0,MIN(1,(A32-'Scenario Inputs'!$N$18+1)/'Scenario Inputs'!$O$18))*'Scenario Inputs'!$J$18+MAX(0,MIN(1,(A32-'Scenario Inputs'!$N$19+1)/'Scenario Inputs'!$O$19))*'Scenario Inputs'!$J$19+MAX(0,MIN(1,(A32-'Scenario Inputs'!$N$20+1)/'Scenario Inputs'!$O$20))*'Scenario Inputs'!$J$20+MAX(0,MIN(1,(A32-'Scenario Inputs'!$N$21+1)/'Scenario Inputs'!$O$21))*'Scenario Inputs'!$J$21+U32+V32+AM32</f>
        <v/>
      </c>
      <c r="Y32" s="374">
        <f>W32-E32</f>
        <v/>
      </c>
      <c r="Z32" s="374">
        <f>X32-E32</f>
        <v/>
      </c>
      <c r="AA32" s="374">
        <f>AA31+E32</f>
        <v/>
      </c>
      <c r="AB32" s="335">
        <f>AB31+W32</f>
        <v/>
      </c>
      <c r="AC32" s="335">
        <f>AC31+X32</f>
        <v/>
      </c>
      <c r="AD32" s="335">
        <f>AB32-AA32</f>
        <v/>
      </c>
      <c r="AE32" s="335">
        <f>AC32-AA32</f>
        <v/>
      </c>
      <c r="AF32" s="335">
        <f>MAX(0,MIN(1,(A32-'Scenario Inputs'!$N$7+1)/'Scenario Inputs'!$O$7))*'Scenario Inputs'!$L$7+MAX(0,MIN(1,(A32-'Scenario Inputs'!$N$8+1)/'Scenario Inputs'!$O$8))*'Scenario Inputs'!$L$8+MAX(0,MIN(1,(A32-'Scenario Inputs'!$N$9+1)/'Scenario Inputs'!$O$9))*'Scenario Inputs'!$L$9+MAX(0,MIN(1,(A32-'Scenario Inputs'!$N$10+1)/'Scenario Inputs'!$O$10))*'Scenario Inputs'!$L$10+MAX(0,MIN(1,(A32-'Scenario Inputs'!$N$11+1)/'Scenario Inputs'!$O$11))*'Scenario Inputs'!$L$11+MAX(0,MIN(1,(A32-'Scenario Inputs'!$N$12+1)/'Scenario Inputs'!$O$12))*'Scenario Inputs'!$L$12+MAX(0,MIN(1,(A32-'Scenario Inputs'!$N$13+1)/'Scenario Inputs'!$O$13))*'Scenario Inputs'!$L$13+MAX(0,MIN(1,(A32-'Scenario Inputs'!$N$14+1)/'Scenario Inputs'!$O$14))*'Scenario Inputs'!$L$14+MAX(0,MIN(1,(A32-'Scenario Inputs'!$N$15+1)/'Scenario Inputs'!$O$15))*'Scenario Inputs'!$L$15+MAX(0,MIN(1,(A32-'Scenario Inputs'!$N$16+1)/'Scenario Inputs'!$O$16))*'Scenario Inputs'!$L$16+MAX(0,MIN(1,(A32-'Scenario Inputs'!$N$17+1)/'Scenario Inputs'!$O$17))*'Scenario Inputs'!$L$17+MAX(0,MIN(1,(A32-'Scenario Inputs'!$N$18+1)/'Scenario Inputs'!$O$18))*'Scenario Inputs'!$L$18+MAX(0,MIN(1,(A32-'Scenario Inputs'!$N$19+1)/'Scenario Inputs'!$O$19))*'Scenario Inputs'!$L$19+MAX(0,MIN(1,(A32-'Scenario Inputs'!$N$20+1)/'Scenario Inputs'!$O$20))*'Scenario Inputs'!$L$20+MAX(0,MIN(1,(A32-'Scenario Inputs'!$N$21+1)/'Scenario Inputs'!$O$21))*'Scenario Inputs'!$L$21</f>
        <v/>
      </c>
      <c r="AG32" s="335">
        <f>AF32*'Scenario Inputs'!$B$4</f>
        <v/>
      </c>
      <c r="AH32" s="335">
        <f>E32-AG32</f>
        <v/>
      </c>
      <c r="AI32" s="335">
        <f>X32+AG32-E32</f>
        <v/>
      </c>
      <c r="AJ32" s="335">
        <f>AJ31+AG32</f>
        <v/>
      </c>
      <c r="AK32" s="335">
        <f>AK31+AI32</f>
        <v/>
      </c>
      <c r="AL32" s="335">
        <f>MAX(0,MIN(1,(A32-'Scenario Inputs'!$N$21+1)/'Scenario Inputs'!$O$21))*'Scenario Inputs'!$H$21</f>
        <v/>
      </c>
      <c r="AM32" s="335">
        <f>MAX(0,MIN('Scenario Inputs'!$F$31,A32-'Scenario Inputs'!$F$37+1))*'Scenario Inputs'!$F$39</f>
        <v/>
      </c>
    </row>
    <row r="33">
      <c r="A33" s="373" t="n">
        <v>30</v>
      </c>
      <c r="B33" s="373">
        <f>MIN(A33,Assumptions!$B$6)</f>
        <v/>
      </c>
      <c r="C33" s="373">
        <f>B33*Assumptions!$B$4</f>
        <v/>
      </c>
      <c r="D33" s="374">
        <f>C33*Assumptions!$B$5</f>
        <v/>
      </c>
      <c r="E33" s="374">
        <f>C33*Assumptions!$B$17</f>
        <v/>
      </c>
      <c r="F33" s="374">
        <f>D33-E33</f>
        <v/>
      </c>
      <c r="G33" s="374">
        <f>MAX(0,MIN(1,(A33-'Scenario Inputs'!$N$7+1)/'Scenario Inputs'!$O$7))*'Scenario Inputs'!$H$7</f>
        <v/>
      </c>
      <c r="H33" s="374">
        <f>MAX(0,MIN(1,(A33-'Scenario Inputs'!$N$8+1)/'Scenario Inputs'!$O$8))*'Scenario Inputs'!$H$8</f>
        <v/>
      </c>
      <c r="I33" s="374">
        <f>MAX(0,MIN(1,(A33-'Scenario Inputs'!$N$9+1)/'Scenario Inputs'!$O$9))*'Scenario Inputs'!$H$9</f>
        <v/>
      </c>
      <c r="J33" s="374">
        <f>MAX(0,MIN(1,(A33-'Scenario Inputs'!$N$10+1)/'Scenario Inputs'!$O$10))*'Scenario Inputs'!$H$10</f>
        <v/>
      </c>
      <c r="K33" s="374">
        <f>MAX(0,MIN(1,(A33-'Scenario Inputs'!$N$11+1)/'Scenario Inputs'!$O$11))*'Scenario Inputs'!$H$11</f>
        <v/>
      </c>
      <c r="L33" s="374">
        <f>MAX(0,MIN(1,(A33-'Scenario Inputs'!$N$12+1)/'Scenario Inputs'!$O$12))*'Scenario Inputs'!$H$12</f>
        <v/>
      </c>
      <c r="M33" s="374">
        <f>MAX(0,MIN(1,(A33-'Scenario Inputs'!$N$13+1)/'Scenario Inputs'!$O$13))*'Scenario Inputs'!$H$13</f>
        <v/>
      </c>
      <c r="N33" s="374">
        <f>MAX(0,MIN(1,(A33-'Scenario Inputs'!$N$14+1)/'Scenario Inputs'!$O$14))*'Scenario Inputs'!$H$14</f>
        <v/>
      </c>
      <c r="O33" s="374">
        <f>MAX(0,MIN(1,(A33-'Scenario Inputs'!$N$15+1)/'Scenario Inputs'!$O$15))*'Scenario Inputs'!$H$15</f>
        <v/>
      </c>
      <c r="P33" s="374">
        <f>MAX(0,MIN(1,(A33-'Scenario Inputs'!$N$16+1)/'Scenario Inputs'!$O$16))*'Scenario Inputs'!$H$16</f>
        <v/>
      </c>
      <c r="Q33" s="374">
        <f>MAX(0,MIN(1,(A33-'Scenario Inputs'!$N$17+1)/'Scenario Inputs'!$O$17))*'Scenario Inputs'!$H$17</f>
        <v/>
      </c>
      <c r="R33" s="374">
        <f>MAX(0,MIN(1,(A33-'Scenario Inputs'!$N$18+1)/'Scenario Inputs'!$O$18))*'Scenario Inputs'!$H$18</f>
        <v/>
      </c>
      <c r="S33" s="374">
        <f>MAX(0,MIN(1,(A33-'Scenario Inputs'!$N$19+1)/'Scenario Inputs'!$O$19))*'Scenario Inputs'!$H$19</f>
        <v/>
      </c>
      <c r="T33" s="374">
        <f>MAX(0,MIN(1,(A33-'Scenario Inputs'!$N$20+1)/'Scenario Inputs'!$O$20))*'Scenario Inputs'!$H$20</f>
        <v/>
      </c>
      <c r="U33" s="374">
        <f>MAX(0,MIN('Scenario Inputs'!$F$31,A33-'Scenario Inputs'!$F$37+1))*'Scenario Inputs'!$F$32</f>
        <v/>
      </c>
      <c r="V33" s="374">
        <f>MAX(0,MIN('Scenario Inputs'!$F$31,A33-'Scenario Inputs'!$F$37+1))*'Scenario Inputs'!$F$36</f>
        <v/>
      </c>
      <c r="W33" s="374">
        <f>SUM(G33:V33)+AL33+AM33</f>
        <v/>
      </c>
      <c r="X33" s="374">
        <f>MAX(0,MIN(1,(A33-'Scenario Inputs'!$N$7+1)/'Scenario Inputs'!$O$7))*'Scenario Inputs'!$J$7+MAX(0,MIN(1,(A33-'Scenario Inputs'!$N$8+1)/'Scenario Inputs'!$O$8))*'Scenario Inputs'!$J$8+MAX(0,MIN(1,(A33-'Scenario Inputs'!$N$9+1)/'Scenario Inputs'!$O$9))*'Scenario Inputs'!$J$9+MAX(0,MIN(1,(A33-'Scenario Inputs'!$N$10+1)/'Scenario Inputs'!$O$10))*'Scenario Inputs'!$J$10+MAX(0,MIN(1,(A33-'Scenario Inputs'!$N$11+1)/'Scenario Inputs'!$O$11))*'Scenario Inputs'!$J$11+MAX(0,MIN(1,(A33-'Scenario Inputs'!$N$12+1)/'Scenario Inputs'!$O$12))*'Scenario Inputs'!$J$12+MAX(0,MIN(1,(A33-'Scenario Inputs'!$N$13+1)/'Scenario Inputs'!$O$13))*'Scenario Inputs'!$J$13+MAX(0,MIN(1,(A33-'Scenario Inputs'!$N$14+1)/'Scenario Inputs'!$O$14))*'Scenario Inputs'!$J$14+MAX(0,MIN(1,(A33-'Scenario Inputs'!$N$15+1)/'Scenario Inputs'!$O$15))*'Scenario Inputs'!$J$15+MAX(0,MIN(1,(A33-'Scenario Inputs'!$N$16+1)/'Scenario Inputs'!$O$16))*'Scenario Inputs'!$J$16+MAX(0,MIN(1,(A33-'Scenario Inputs'!$N$17+1)/'Scenario Inputs'!$O$17))*'Scenario Inputs'!$J$17+MAX(0,MIN(1,(A33-'Scenario Inputs'!$N$18+1)/'Scenario Inputs'!$O$18))*'Scenario Inputs'!$J$18+MAX(0,MIN(1,(A33-'Scenario Inputs'!$N$19+1)/'Scenario Inputs'!$O$19))*'Scenario Inputs'!$J$19+MAX(0,MIN(1,(A33-'Scenario Inputs'!$N$20+1)/'Scenario Inputs'!$O$20))*'Scenario Inputs'!$J$20+MAX(0,MIN(1,(A33-'Scenario Inputs'!$N$21+1)/'Scenario Inputs'!$O$21))*'Scenario Inputs'!$J$21+U33+V33+AM33</f>
        <v/>
      </c>
      <c r="Y33" s="374">
        <f>W33-E33</f>
        <v/>
      </c>
      <c r="Z33" s="374">
        <f>X33-E33</f>
        <v/>
      </c>
      <c r="AA33" s="374">
        <f>AA32+E33</f>
        <v/>
      </c>
      <c r="AB33" s="335">
        <f>AB32+W33</f>
        <v/>
      </c>
      <c r="AC33" s="335">
        <f>AC32+X33</f>
        <v/>
      </c>
      <c r="AD33" s="335">
        <f>AB33-AA33</f>
        <v/>
      </c>
      <c r="AE33" s="335">
        <f>AC33-AA33</f>
        <v/>
      </c>
      <c r="AF33" s="335">
        <f>MAX(0,MIN(1,(A33-'Scenario Inputs'!$N$7+1)/'Scenario Inputs'!$O$7))*'Scenario Inputs'!$L$7+MAX(0,MIN(1,(A33-'Scenario Inputs'!$N$8+1)/'Scenario Inputs'!$O$8))*'Scenario Inputs'!$L$8+MAX(0,MIN(1,(A33-'Scenario Inputs'!$N$9+1)/'Scenario Inputs'!$O$9))*'Scenario Inputs'!$L$9+MAX(0,MIN(1,(A33-'Scenario Inputs'!$N$10+1)/'Scenario Inputs'!$O$10))*'Scenario Inputs'!$L$10+MAX(0,MIN(1,(A33-'Scenario Inputs'!$N$11+1)/'Scenario Inputs'!$O$11))*'Scenario Inputs'!$L$11+MAX(0,MIN(1,(A33-'Scenario Inputs'!$N$12+1)/'Scenario Inputs'!$O$12))*'Scenario Inputs'!$L$12+MAX(0,MIN(1,(A33-'Scenario Inputs'!$N$13+1)/'Scenario Inputs'!$O$13))*'Scenario Inputs'!$L$13+MAX(0,MIN(1,(A33-'Scenario Inputs'!$N$14+1)/'Scenario Inputs'!$O$14))*'Scenario Inputs'!$L$14+MAX(0,MIN(1,(A33-'Scenario Inputs'!$N$15+1)/'Scenario Inputs'!$O$15))*'Scenario Inputs'!$L$15+MAX(0,MIN(1,(A33-'Scenario Inputs'!$N$16+1)/'Scenario Inputs'!$O$16))*'Scenario Inputs'!$L$16+MAX(0,MIN(1,(A33-'Scenario Inputs'!$N$17+1)/'Scenario Inputs'!$O$17))*'Scenario Inputs'!$L$17+MAX(0,MIN(1,(A33-'Scenario Inputs'!$N$18+1)/'Scenario Inputs'!$O$18))*'Scenario Inputs'!$L$18+MAX(0,MIN(1,(A33-'Scenario Inputs'!$N$19+1)/'Scenario Inputs'!$O$19))*'Scenario Inputs'!$L$19+MAX(0,MIN(1,(A33-'Scenario Inputs'!$N$20+1)/'Scenario Inputs'!$O$20))*'Scenario Inputs'!$L$20+MAX(0,MIN(1,(A33-'Scenario Inputs'!$N$21+1)/'Scenario Inputs'!$O$21))*'Scenario Inputs'!$L$21</f>
        <v/>
      </c>
      <c r="AG33" s="335">
        <f>AF33*'Scenario Inputs'!$B$4</f>
        <v/>
      </c>
      <c r="AH33" s="335">
        <f>E33-AG33</f>
        <v/>
      </c>
      <c r="AI33" s="335">
        <f>X33+AG33-E33</f>
        <v/>
      </c>
      <c r="AJ33" s="335">
        <f>AJ32+AG33</f>
        <v/>
      </c>
      <c r="AK33" s="335">
        <f>AK32+AI33</f>
        <v/>
      </c>
      <c r="AL33" s="335">
        <f>MAX(0,MIN(1,(A33-'Scenario Inputs'!$N$21+1)/'Scenario Inputs'!$O$21))*'Scenario Inputs'!$H$21</f>
        <v/>
      </c>
      <c r="AM33" s="335">
        <f>MAX(0,MIN('Scenario Inputs'!$F$31,A33-'Scenario Inputs'!$F$37+1))*'Scenario Inputs'!$F$39</f>
        <v/>
      </c>
    </row>
    <row r="34">
      <c r="A34" s="373" t="n">
        <v>31</v>
      </c>
      <c r="B34" s="373">
        <f>MIN(A34,Assumptions!$B$6)</f>
        <v/>
      </c>
      <c r="C34" s="373">
        <f>B34*Assumptions!$B$4</f>
        <v/>
      </c>
      <c r="D34" s="374">
        <f>C34*Assumptions!$B$5</f>
        <v/>
      </c>
      <c r="E34" s="374">
        <f>C34*Assumptions!$B$17</f>
        <v/>
      </c>
      <c r="F34" s="374">
        <f>D34-E34</f>
        <v/>
      </c>
      <c r="G34" s="374">
        <f>MAX(0,MIN(1,(A34-'Scenario Inputs'!$N$7+1)/'Scenario Inputs'!$O$7))*'Scenario Inputs'!$H$7</f>
        <v/>
      </c>
      <c r="H34" s="374">
        <f>MAX(0,MIN(1,(A34-'Scenario Inputs'!$N$8+1)/'Scenario Inputs'!$O$8))*'Scenario Inputs'!$H$8</f>
        <v/>
      </c>
      <c r="I34" s="374">
        <f>MAX(0,MIN(1,(A34-'Scenario Inputs'!$N$9+1)/'Scenario Inputs'!$O$9))*'Scenario Inputs'!$H$9</f>
        <v/>
      </c>
      <c r="J34" s="374">
        <f>MAX(0,MIN(1,(A34-'Scenario Inputs'!$N$10+1)/'Scenario Inputs'!$O$10))*'Scenario Inputs'!$H$10</f>
        <v/>
      </c>
      <c r="K34" s="374">
        <f>MAX(0,MIN(1,(A34-'Scenario Inputs'!$N$11+1)/'Scenario Inputs'!$O$11))*'Scenario Inputs'!$H$11</f>
        <v/>
      </c>
      <c r="L34" s="374">
        <f>MAX(0,MIN(1,(A34-'Scenario Inputs'!$N$12+1)/'Scenario Inputs'!$O$12))*'Scenario Inputs'!$H$12</f>
        <v/>
      </c>
      <c r="M34" s="374">
        <f>MAX(0,MIN(1,(A34-'Scenario Inputs'!$N$13+1)/'Scenario Inputs'!$O$13))*'Scenario Inputs'!$H$13</f>
        <v/>
      </c>
      <c r="N34" s="374">
        <f>MAX(0,MIN(1,(A34-'Scenario Inputs'!$N$14+1)/'Scenario Inputs'!$O$14))*'Scenario Inputs'!$H$14</f>
        <v/>
      </c>
      <c r="O34" s="374">
        <f>MAX(0,MIN(1,(A34-'Scenario Inputs'!$N$15+1)/'Scenario Inputs'!$O$15))*'Scenario Inputs'!$H$15</f>
        <v/>
      </c>
      <c r="P34" s="374">
        <f>MAX(0,MIN(1,(A34-'Scenario Inputs'!$N$16+1)/'Scenario Inputs'!$O$16))*'Scenario Inputs'!$H$16</f>
        <v/>
      </c>
      <c r="Q34" s="374">
        <f>MAX(0,MIN(1,(A34-'Scenario Inputs'!$N$17+1)/'Scenario Inputs'!$O$17))*'Scenario Inputs'!$H$17</f>
        <v/>
      </c>
      <c r="R34" s="374">
        <f>MAX(0,MIN(1,(A34-'Scenario Inputs'!$N$18+1)/'Scenario Inputs'!$O$18))*'Scenario Inputs'!$H$18</f>
        <v/>
      </c>
      <c r="S34" s="374">
        <f>MAX(0,MIN(1,(A34-'Scenario Inputs'!$N$19+1)/'Scenario Inputs'!$O$19))*'Scenario Inputs'!$H$19</f>
        <v/>
      </c>
      <c r="T34" s="374">
        <f>MAX(0,MIN(1,(A34-'Scenario Inputs'!$N$20+1)/'Scenario Inputs'!$O$20))*'Scenario Inputs'!$H$20</f>
        <v/>
      </c>
      <c r="U34" s="374">
        <f>MAX(0,MIN('Scenario Inputs'!$F$31,A34-'Scenario Inputs'!$F$37+1))*'Scenario Inputs'!$F$32</f>
        <v/>
      </c>
      <c r="V34" s="374">
        <f>MAX(0,MIN('Scenario Inputs'!$F$31,A34-'Scenario Inputs'!$F$37+1))*'Scenario Inputs'!$F$36</f>
        <v/>
      </c>
      <c r="W34" s="374">
        <f>SUM(G34:V34)+AL34+AM34</f>
        <v/>
      </c>
      <c r="X34" s="374">
        <f>MAX(0,MIN(1,(A34-'Scenario Inputs'!$N$7+1)/'Scenario Inputs'!$O$7))*'Scenario Inputs'!$J$7+MAX(0,MIN(1,(A34-'Scenario Inputs'!$N$8+1)/'Scenario Inputs'!$O$8))*'Scenario Inputs'!$J$8+MAX(0,MIN(1,(A34-'Scenario Inputs'!$N$9+1)/'Scenario Inputs'!$O$9))*'Scenario Inputs'!$J$9+MAX(0,MIN(1,(A34-'Scenario Inputs'!$N$10+1)/'Scenario Inputs'!$O$10))*'Scenario Inputs'!$J$10+MAX(0,MIN(1,(A34-'Scenario Inputs'!$N$11+1)/'Scenario Inputs'!$O$11))*'Scenario Inputs'!$J$11+MAX(0,MIN(1,(A34-'Scenario Inputs'!$N$12+1)/'Scenario Inputs'!$O$12))*'Scenario Inputs'!$J$12+MAX(0,MIN(1,(A34-'Scenario Inputs'!$N$13+1)/'Scenario Inputs'!$O$13))*'Scenario Inputs'!$J$13+MAX(0,MIN(1,(A34-'Scenario Inputs'!$N$14+1)/'Scenario Inputs'!$O$14))*'Scenario Inputs'!$J$14+MAX(0,MIN(1,(A34-'Scenario Inputs'!$N$15+1)/'Scenario Inputs'!$O$15))*'Scenario Inputs'!$J$15+MAX(0,MIN(1,(A34-'Scenario Inputs'!$N$16+1)/'Scenario Inputs'!$O$16))*'Scenario Inputs'!$J$16+MAX(0,MIN(1,(A34-'Scenario Inputs'!$N$17+1)/'Scenario Inputs'!$O$17))*'Scenario Inputs'!$J$17+MAX(0,MIN(1,(A34-'Scenario Inputs'!$N$18+1)/'Scenario Inputs'!$O$18))*'Scenario Inputs'!$J$18+MAX(0,MIN(1,(A34-'Scenario Inputs'!$N$19+1)/'Scenario Inputs'!$O$19))*'Scenario Inputs'!$J$19+MAX(0,MIN(1,(A34-'Scenario Inputs'!$N$20+1)/'Scenario Inputs'!$O$20))*'Scenario Inputs'!$J$20+MAX(0,MIN(1,(A34-'Scenario Inputs'!$N$21+1)/'Scenario Inputs'!$O$21))*'Scenario Inputs'!$J$21+U34+V34+AM34</f>
        <v/>
      </c>
      <c r="Y34" s="374">
        <f>W34-E34</f>
        <v/>
      </c>
      <c r="Z34" s="374">
        <f>X34-E34</f>
        <v/>
      </c>
      <c r="AA34" s="374">
        <f>AA33+E34</f>
        <v/>
      </c>
      <c r="AB34" s="335">
        <f>AB33+W34</f>
        <v/>
      </c>
      <c r="AC34" s="335">
        <f>AC33+X34</f>
        <v/>
      </c>
      <c r="AD34" s="335">
        <f>AB34-AA34</f>
        <v/>
      </c>
      <c r="AE34" s="335">
        <f>AC34-AA34</f>
        <v/>
      </c>
      <c r="AF34" s="335">
        <f>MAX(0,MIN(1,(A34-'Scenario Inputs'!$N$7+1)/'Scenario Inputs'!$O$7))*'Scenario Inputs'!$L$7+MAX(0,MIN(1,(A34-'Scenario Inputs'!$N$8+1)/'Scenario Inputs'!$O$8))*'Scenario Inputs'!$L$8+MAX(0,MIN(1,(A34-'Scenario Inputs'!$N$9+1)/'Scenario Inputs'!$O$9))*'Scenario Inputs'!$L$9+MAX(0,MIN(1,(A34-'Scenario Inputs'!$N$10+1)/'Scenario Inputs'!$O$10))*'Scenario Inputs'!$L$10+MAX(0,MIN(1,(A34-'Scenario Inputs'!$N$11+1)/'Scenario Inputs'!$O$11))*'Scenario Inputs'!$L$11+MAX(0,MIN(1,(A34-'Scenario Inputs'!$N$12+1)/'Scenario Inputs'!$O$12))*'Scenario Inputs'!$L$12+MAX(0,MIN(1,(A34-'Scenario Inputs'!$N$13+1)/'Scenario Inputs'!$O$13))*'Scenario Inputs'!$L$13+MAX(0,MIN(1,(A34-'Scenario Inputs'!$N$14+1)/'Scenario Inputs'!$O$14))*'Scenario Inputs'!$L$14+MAX(0,MIN(1,(A34-'Scenario Inputs'!$N$15+1)/'Scenario Inputs'!$O$15))*'Scenario Inputs'!$L$15+MAX(0,MIN(1,(A34-'Scenario Inputs'!$N$16+1)/'Scenario Inputs'!$O$16))*'Scenario Inputs'!$L$16+MAX(0,MIN(1,(A34-'Scenario Inputs'!$N$17+1)/'Scenario Inputs'!$O$17))*'Scenario Inputs'!$L$17+MAX(0,MIN(1,(A34-'Scenario Inputs'!$N$18+1)/'Scenario Inputs'!$O$18))*'Scenario Inputs'!$L$18+MAX(0,MIN(1,(A34-'Scenario Inputs'!$N$19+1)/'Scenario Inputs'!$O$19))*'Scenario Inputs'!$L$19+MAX(0,MIN(1,(A34-'Scenario Inputs'!$N$20+1)/'Scenario Inputs'!$O$20))*'Scenario Inputs'!$L$20+MAX(0,MIN(1,(A34-'Scenario Inputs'!$N$21+1)/'Scenario Inputs'!$O$21))*'Scenario Inputs'!$L$21</f>
        <v/>
      </c>
      <c r="AG34" s="335">
        <f>AF34*'Scenario Inputs'!$B$4</f>
        <v/>
      </c>
      <c r="AH34" s="335">
        <f>E34-AG34</f>
        <v/>
      </c>
      <c r="AI34" s="335">
        <f>X34+AG34-E34</f>
        <v/>
      </c>
      <c r="AJ34" s="335">
        <f>AJ33+AG34</f>
        <v/>
      </c>
      <c r="AK34" s="335">
        <f>AK33+AI34</f>
        <v/>
      </c>
      <c r="AL34" s="335">
        <f>MAX(0,MIN(1,(A34-'Scenario Inputs'!$N$21+1)/'Scenario Inputs'!$O$21))*'Scenario Inputs'!$H$21</f>
        <v/>
      </c>
      <c r="AM34" s="335">
        <f>MAX(0,MIN('Scenario Inputs'!$F$31,A34-'Scenario Inputs'!$F$37+1))*'Scenario Inputs'!$F$39</f>
        <v/>
      </c>
    </row>
    <row r="35">
      <c r="A35" s="373" t="n">
        <v>32</v>
      </c>
      <c r="B35" s="373">
        <f>MIN(A35,Assumptions!$B$6)</f>
        <v/>
      </c>
      <c r="C35" s="373">
        <f>B35*Assumptions!$B$4</f>
        <v/>
      </c>
      <c r="D35" s="374">
        <f>C35*Assumptions!$B$5</f>
        <v/>
      </c>
      <c r="E35" s="374">
        <f>C35*Assumptions!$B$17</f>
        <v/>
      </c>
      <c r="F35" s="374">
        <f>D35-E35</f>
        <v/>
      </c>
      <c r="G35" s="374">
        <f>MAX(0,MIN(1,(A35-'Scenario Inputs'!$N$7+1)/'Scenario Inputs'!$O$7))*'Scenario Inputs'!$H$7</f>
        <v/>
      </c>
      <c r="H35" s="374">
        <f>MAX(0,MIN(1,(A35-'Scenario Inputs'!$N$8+1)/'Scenario Inputs'!$O$8))*'Scenario Inputs'!$H$8</f>
        <v/>
      </c>
      <c r="I35" s="374">
        <f>MAX(0,MIN(1,(A35-'Scenario Inputs'!$N$9+1)/'Scenario Inputs'!$O$9))*'Scenario Inputs'!$H$9</f>
        <v/>
      </c>
      <c r="J35" s="374">
        <f>MAX(0,MIN(1,(A35-'Scenario Inputs'!$N$10+1)/'Scenario Inputs'!$O$10))*'Scenario Inputs'!$H$10</f>
        <v/>
      </c>
      <c r="K35" s="374">
        <f>MAX(0,MIN(1,(A35-'Scenario Inputs'!$N$11+1)/'Scenario Inputs'!$O$11))*'Scenario Inputs'!$H$11</f>
        <v/>
      </c>
      <c r="L35" s="374">
        <f>MAX(0,MIN(1,(A35-'Scenario Inputs'!$N$12+1)/'Scenario Inputs'!$O$12))*'Scenario Inputs'!$H$12</f>
        <v/>
      </c>
      <c r="M35" s="374">
        <f>MAX(0,MIN(1,(A35-'Scenario Inputs'!$N$13+1)/'Scenario Inputs'!$O$13))*'Scenario Inputs'!$H$13</f>
        <v/>
      </c>
      <c r="N35" s="374">
        <f>MAX(0,MIN(1,(A35-'Scenario Inputs'!$N$14+1)/'Scenario Inputs'!$O$14))*'Scenario Inputs'!$H$14</f>
        <v/>
      </c>
      <c r="O35" s="374">
        <f>MAX(0,MIN(1,(A35-'Scenario Inputs'!$N$15+1)/'Scenario Inputs'!$O$15))*'Scenario Inputs'!$H$15</f>
        <v/>
      </c>
      <c r="P35" s="374">
        <f>MAX(0,MIN(1,(A35-'Scenario Inputs'!$N$16+1)/'Scenario Inputs'!$O$16))*'Scenario Inputs'!$H$16</f>
        <v/>
      </c>
      <c r="Q35" s="374">
        <f>MAX(0,MIN(1,(A35-'Scenario Inputs'!$N$17+1)/'Scenario Inputs'!$O$17))*'Scenario Inputs'!$H$17</f>
        <v/>
      </c>
      <c r="R35" s="374">
        <f>MAX(0,MIN(1,(A35-'Scenario Inputs'!$N$18+1)/'Scenario Inputs'!$O$18))*'Scenario Inputs'!$H$18</f>
        <v/>
      </c>
      <c r="S35" s="374">
        <f>MAX(0,MIN(1,(A35-'Scenario Inputs'!$N$19+1)/'Scenario Inputs'!$O$19))*'Scenario Inputs'!$H$19</f>
        <v/>
      </c>
      <c r="T35" s="374">
        <f>MAX(0,MIN(1,(A35-'Scenario Inputs'!$N$20+1)/'Scenario Inputs'!$O$20))*'Scenario Inputs'!$H$20</f>
        <v/>
      </c>
      <c r="U35" s="374">
        <f>MAX(0,MIN('Scenario Inputs'!$F$31,A35-'Scenario Inputs'!$F$37+1))*'Scenario Inputs'!$F$32</f>
        <v/>
      </c>
      <c r="V35" s="374">
        <f>MAX(0,MIN('Scenario Inputs'!$F$31,A35-'Scenario Inputs'!$F$37+1))*'Scenario Inputs'!$F$36</f>
        <v/>
      </c>
      <c r="W35" s="374">
        <f>SUM(G35:V35)+AL35+AM35</f>
        <v/>
      </c>
      <c r="X35" s="374">
        <f>MAX(0,MIN(1,(A35-'Scenario Inputs'!$N$7+1)/'Scenario Inputs'!$O$7))*'Scenario Inputs'!$J$7+MAX(0,MIN(1,(A35-'Scenario Inputs'!$N$8+1)/'Scenario Inputs'!$O$8))*'Scenario Inputs'!$J$8+MAX(0,MIN(1,(A35-'Scenario Inputs'!$N$9+1)/'Scenario Inputs'!$O$9))*'Scenario Inputs'!$J$9+MAX(0,MIN(1,(A35-'Scenario Inputs'!$N$10+1)/'Scenario Inputs'!$O$10))*'Scenario Inputs'!$J$10+MAX(0,MIN(1,(A35-'Scenario Inputs'!$N$11+1)/'Scenario Inputs'!$O$11))*'Scenario Inputs'!$J$11+MAX(0,MIN(1,(A35-'Scenario Inputs'!$N$12+1)/'Scenario Inputs'!$O$12))*'Scenario Inputs'!$J$12+MAX(0,MIN(1,(A35-'Scenario Inputs'!$N$13+1)/'Scenario Inputs'!$O$13))*'Scenario Inputs'!$J$13+MAX(0,MIN(1,(A35-'Scenario Inputs'!$N$14+1)/'Scenario Inputs'!$O$14))*'Scenario Inputs'!$J$14+MAX(0,MIN(1,(A35-'Scenario Inputs'!$N$15+1)/'Scenario Inputs'!$O$15))*'Scenario Inputs'!$J$15+MAX(0,MIN(1,(A35-'Scenario Inputs'!$N$16+1)/'Scenario Inputs'!$O$16))*'Scenario Inputs'!$J$16+MAX(0,MIN(1,(A35-'Scenario Inputs'!$N$17+1)/'Scenario Inputs'!$O$17))*'Scenario Inputs'!$J$17+MAX(0,MIN(1,(A35-'Scenario Inputs'!$N$18+1)/'Scenario Inputs'!$O$18))*'Scenario Inputs'!$J$18+MAX(0,MIN(1,(A35-'Scenario Inputs'!$N$19+1)/'Scenario Inputs'!$O$19))*'Scenario Inputs'!$J$19+MAX(0,MIN(1,(A35-'Scenario Inputs'!$N$20+1)/'Scenario Inputs'!$O$20))*'Scenario Inputs'!$J$20+MAX(0,MIN(1,(A35-'Scenario Inputs'!$N$21+1)/'Scenario Inputs'!$O$21))*'Scenario Inputs'!$J$21+U35+V35+AM35</f>
        <v/>
      </c>
      <c r="Y35" s="374">
        <f>W35-E35</f>
        <v/>
      </c>
      <c r="Z35" s="374">
        <f>X35-E35</f>
        <v/>
      </c>
      <c r="AA35" s="374">
        <f>AA34+E35</f>
        <v/>
      </c>
      <c r="AB35" s="335">
        <f>AB34+W35</f>
        <v/>
      </c>
      <c r="AC35" s="335">
        <f>AC34+X35</f>
        <v/>
      </c>
      <c r="AD35" s="335">
        <f>AB35-AA35</f>
        <v/>
      </c>
      <c r="AE35" s="335">
        <f>AC35-AA35</f>
        <v/>
      </c>
      <c r="AF35" s="335">
        <f>MAX(0,MIN(1,(A35-'Scenario Inputs'!$N$7+1)/'Scenario Inputs'!$O$7))*'Scenario Inputs'!$L$7+MAX(0,MIN(1,(A35-'Scenario Inputs'!$N$8+1)/'Scenario Inputs'!$O$8))*'Scenario Inputs'!$L$8+MAX(0,MIN(1,(A35-'Scenario Inputs'!$N$9+1)/'Scenario Inputs'!$O$9))*'Scenario Inputs'!$L$9+MAX(0,MIN(1,(A35-'Scenario Inputs'!$N$10+1)/'Scenario Inputs'!$O$10))*'Scenario Inputs'!$L$10+MAX(0,MIN(1,(A35-'Scenario Inputs'!$N$11+1)/'Scenario Inputs'!$O$11))*'Scenario Inputs'!$L$11+MAX(0,MIN(1,(A35-'Scenario Inputs'!$N$12+1)/'Scenario Inputs'!$O$12))*'Scenario Inputs'!$L$12+MAX(0,MIN(1,(A35-'Scenario Inputs'!$N$13+1)/'Scenario Inputs'!$O$13))*'Scenario Inputs'!$L$13+MAX(0,MIN(1,(A35-'Scenario Inputs'!$N$14+1)/'Scenario Inputs'!$O$14))*'Scenario Inputs'!$L$14+MAX(0,MIN(1,(A35-'Scenario Inputs'!$N$15+1)/'Scenario Inputs'!$O$15))*'Scenario Inputs'!$L$15+MAX(0,MIN(1,(A35-'Scenario Inputs'!$N$16+1)/'Scenario Inputs'!$O$16))*'Scenario Inputs'!$L$16+MAX(0,MIN(1,(A35-'Scenario Inputs'!$N$17+1)/'Scenario Inputs'!$O$17))*'Scenario Inputs'!$L$17+MAX(0,MIN(1,(A35-'Scenario Inputs'!$N$18+1)/'Scenario Inputs'!$O$18))*'Scenario Inputs'!$L$18+MAX(0,MIN(1,(A35-'Scenario Inputs'!$N$19+1)/'Scenario Inputs'!$O$19))*'Scenario Inputs'!$L$19+MAX(0,MIN(1,(A35-'Scenario Inputs'!$N$20+1)/'Scenario Inputs'!$O$20))*'Scenario Inputs'!$L$20+MAX(0,MIN(1,(A35-'Scenario Inputs'!$N$21+1)/'Scenario Inputs'!$O$21))*'Scenario Inputs'!$L$21</f>
        <v/>
      </c>
      <c r="AG35" s="335">
        <f>AF35*'Scenario Inputs'!$B$4</f>
        <v/>
      </c>
      <c r="AH35" s="335">
        <f>E35-AG35</f>
        <v/>
      </c>
      <c r="AI35" s="335">
        <f>X35+AG35-E35</f>
        <v/>
      </c>
      <c r="AJ35" s="335">
        <f>AJ34+AG35</f>
        <v/>
      </c>
      <c r="AK35" s="335">
        <f>AK34+AI35</f>
        <v/>
      </c>
      <c r="AL35" s="335">
        <f>MAX(0,MIN(1,(A35-'Scenario Inputs'!$N$21+1)/'Scenario Inputs'!$O$21))*'Scenario Inputs'!$H$21</f>
        <v/>
      </c>
      <c r="AM35" s="335">
        <f>MAX(0,MIN('Scenario Inputs'!$F$31,A35-'Scenario Inputs'!$F$37+1))*'Scenario Inputs'!$F$39</f>
        <v/>
      </c>
    </row>
    <row r="36">
      <c r="A36" s="373" t="n">
        <v>33</v>
      </c>
      <c r="B36" s="373">
        <f>MIN(A36,Assumptions!$B$6)</f>
        <v/>
      </c>
      <c r="C36" s="373">
        <f>B36*Assumptions!$B$4</f>
        <v/>
      </c>
      <c r="D36" s="374">
        <f>C36*Assumptions!$B$5</f>
        <v/>
      </c>
      <c r="E36" s="374">
        <f>C36*Assumptions!$B$17</f>
        <v/>
      </c>
      <c r="F36" s="374">
        <f>D36-E36</f>
        <v/>
      </c>
      <c r="G36" s="374">
        <f>MAX(0,MIN(1,(A36-'Scenario Inputs'!$N$7+1)/'Scenario Inputs'!$O$7))*'Scenario Inputs'!$H$7</f>
        <v/>
      </c>
      <c r="H36" s="374">
        <f>MAX(0,MIN(1,(A36-'Scenario Inputs'!$N$8+1)/'Scenario Inputs'!$O$8))*'Scenario Inputs'!$H$8</f>
        <v/>
      </c>
      <c r="I36" s="374">
        <f>MAX(0,MIN(1,(A36-'Scenario Inputs'!$N$9+1)/'Scenario Inputs'!$O$9))*'Scenario Inputs'!$H$9</f>
        <v/>
      </c>
      <c r="J36" s="374">
        <f>MAX(0,MIN(1,(A36-'Scenario Inputs'!$N$10+1)/'Scenario Inputs'!$O$10))*'Scenario Inputs'!$H$10</f>
        <v/>
      </c>
      <c r="K36" s="374">
        <f>MAX(0,MIN(1,(A36-'Scenario Inputs'!$N$11+1)/'Scenario Inputs'!$O$11))*'Scenario Inputs'!$H$11</f>
        <v/>
      </c>
      <c r="L36" s="374">
        <f>MAX(0,MIN(1,(A36-'Scenario Inputs'!$N$12+1)/'Scenario Inputs'!$O$12))*'Scenario Inputs'!$H$12</f>
        <v/>
      </c>
      <c r="M36" s="374">
        <f>MAX(0,MIN(1,(A36-'Scenario Inputs'!$N$13+1)/'Scenario Inputs'!$O$13))*'Scenario Inputs'!$H$13</f>
        <v/>
      </c>
      <c r="N36" s="374">
        <f>MAX(0,MIN(1,(A36-'Scenario Inputs'!$N$14+1)/'Scenario Inputs'!$O$14))*'Scenario Inputs'!$H$14</f>
        <v/>
      </c>
      <c r="O36" s="374">
        <f>MAX(0,MIN(1,(A36-'Scenario Inputs'!$N$15+1)/'Scenario Inputs'!$O$15))*'Scenario Inputs'!$H$15</f>
        <v/>
      </c>
      <c r="P36" s="374">
        <f>MAX(0,MIN(1,(A36-'Scenario Inputs'!$N$16+1)/'Scenario Inputs'!$O$16))*'Scenario Inputs'!$H$16</f>
        <v/>
      </c>
      <c r="Q36" s="374">
        <f>MAX(0,MIN(1,(A36-'Scenario Inputs'!$N$17+1)/'Scenario Inputs'!$O$17))*'Scenario Inputs'!$H$17</f>
        <v/>
      </c>
      <c r="R36" s="374">
        <f>MAX(0,MIN(1,(A36-'Scenario Inputs'!$N$18+1)/'Scenario Inputs'!$O$18))*'Scenario Inputs'!$H$18</f>
        <v/>
      </c>
      <c r="S36" s="374">
        <f>MAX(0,MIN(1,(A36-'Scenario Inputs'!$N$19+1)/'Scenario Inputs'!$O$19))*'Scenario Inputs'!$H$19</f>
        <v/>
      </c>
      <c r="T36" s="374">
        <f>MAX(0,MIN(1,(A36-'Scenario Inputs'!$N$20+1)/'Scenario Inputs'!$O$20))*'Scenario Inputs'!$H$20</f>
        <v/>
      </c>
      <c r="U36" s="374">
        <f>MAX(0,MIN('Scenario Inputs'!$F$31,A36-'Scenario Inputs'!$F$37+1))*'Scenario Inputs'!$F$32</f>
        <v/>
      </c>
      <c r="V36" s="374">
        <f>MAX(0,MIN('Scenario Inputs'!$F$31,A36-'Scenario Inputs'!$F$37+1))*'Scenario Inputs'!$F$36</f>
        <v/>
      </c>
      <c r="W36" s="374">
        <f>SUM(G36:V36)+AL36+AM36</f>
        <v/>
      </c>
      <c r="X36" s="374">
        <f>MAX(0,MIN(1,(A36-'Scenario Inputs'!$N$7+1)/'Scenario Inputs'!$O$7))*'Scenario Inputs'!$J$7+MAX(0,MIN(1,(A36-'Scenario Inputs'!$N$8+1)/'Scenario Inputs'!$O$8))*'Scenario Inputs'!$J$8+MAX(0,MIN(1,(A36-'Scenario Inputs'!$N$9+1)/'Scenario Inputs'!$O$9))*'Scenario Inputs'!$J$9+MAX(0,MIN(1,(A36-'Scenario Inputs'!$N$10+1)/'Scenario Inputs'!$O$10))*'Scenario Inputs'!$J$10+MAX(0,MIN(1,(A36-'Scenario Inputs'!$N$11+1)/'Scenario Inputs'!$O$11))*'Scenario Inputs'!$J$11+MAX(0,MIN(1,(A36-'Scenario Inputs'!$N$12+1)/'Scenario Inputs'!$O$12))*'Scenario Inputs'!$J$12+MAX(0,MIN(1,(A36-'Scenario Inputs'!$N$13+1)/'Scenario Inputs'!$O$13))*'Scenario Inputs'!$J$13+MAX(0,MIN(1,(A36-'Scenario Inputs'!$N$14+1)/'Scenario Inputs'!$O$14))*'Scenario Inputs'!$J$14+MAX(0,MIN(1,(A36-'Scenario Inputs'!$N$15+1)/'Scenario Inputs'!$O$15))*'Scenario Inputs'!$J$15+MAX(0,MIN(1,(A36-'Scenario Inputs'!$N$16+1)/'Scenario Inputs'!$O$16))*'Scenario Inputs'!$J$16+MAX(0,MIN(1,(A36-'Scenario Inputs'!$N$17+1)/'Scenario Inputs'!$O$17))*'Scenario Inputs'!$J$17+MAX(0,MIN(1,(A36-'Scenario Inputs'!$N$18+1)/'Scenario Inputs'!$O$18))*'Scenario Inputs'!$J$18+MAX(0,MIN(1,(A36-'Scenario Inputs'!$N$19+1)/'Scenario Inputs'!$O$19))*'Scenario Inputs'!$J$19+MAX(0,MIN(1,(A36-'Scenario Inputs'!$N$20+1)/'Scenario Inputs'!$O$20))*'Scenario Inputs'!$J$20+MAX(0,MIN(1,(A36-'Scenario Inputs'!$N$21+1)/'Scenario Inputs'!$O$21))*'Scenario Inputs'!$J$21+U36+V36+AM36</f>
        <v/>
      </c>
      <c r="Y36" s="374">
        <f>W36-E36</f>
        <v/>
      </c>
      <c r="Z36" s="374">
        <f>X36-E36</f>
        <v/>
      </c>
      <c r="AA36" s="374">
        <f>AA35+E36</f>
        <v/>
      </c>
      <c r="AB36" s="335">
        <f>AB35+W36</f>
        <v/>
      </c>
      <c r="AC36" s="335">
        <f>AC35+X36</f>
        <v/>
      </c>
      <c r="AD36" s="335">
        <f>AB36-AA36</f>
        <v/>
      </c>
      <c r="AE36" s="335">
        <f>AC36-AA36</f>
        <v/>
      </c>
      <c r="AF36" s="335">
        <f>MAX(0,MIN(1,(A36-'Scenario Inputs'!$N$7+1)/'Scenario Inputs'!$O$7))*'Scenario Inputs'!$L$7+MAX(0,MIN(1,(A36-'Scenario Inputs'!$N$8+1)/'Scenario Inputs'!$O$8))*'Scenario Inputs'!$L$8+MAX(0,MIN(1,(A36-'Scenario Inputs'!$N$9+1)/'Scenario Inputs'!$O$9))*'Scenario Inputs'!$L$9+MAX(0,MIN(1,(A36-'Scenario Inputs'!$N$10+1)/'Scenario Inputs'!$O$10))*'Scenario Inputs'!$L$10+MAX(0,MIN(1,(A36-'Scenario Inputs'!$N$11+1)/'Scenario Inputs'!$O$11))*'Scenario Inputs'!$L$11+MAX(0,MIN(1,(A36-'Scenario Inputs'!$N$12+1)/'Scenario Inputs'!$O$12))*'Scenario Inputs'!$L$12+MAX(0,MIN(1,(A36-'Scenario Inputs'!$N$13+1)/'Scenario Inputs'!$O$13))*'Scenario Inputs'!$L$13+MAX(0,MIN(1,(A36-'Scenario Inputs'!$N$14+1)/'Scenario Inputs'!$O$14))*'Scenario Inputs'!$L$14+MAX(0,MIN(1,(A36-'Scenario Inputs'!$N$15+1)/'Scenario Inputs'!$O$15))*'Scenario Inputs'!$L$15+MAX(0,MIN(1,(A36-'Scenario Inputs'!$N$16+1)/'Scenario Inputs'!$O$16))*'Scenario Inputs'!$L$16+MAX(0,MIN(1,(A36-'Scenario Inputs'!$N$17+1)/'Scenario Inputs'!$O$17))*'Scenario Inputs'!$L$17+MAX(0,MIN(1,(A36-'Scenario Inputs'!$N$18+1)/'Scenario Inputs'!$O$18))*'Scenario Inputs'!$L$18+MAX(0,MIN(1,(A36-'Scenario Inputs'!$N$19+1)/'Scenario Inputs'!$O$19))*'Scenario Inputs'!$L$19+MAX(0,MIN(1,(A36-'Scenario Inputs'!$N$20+1)/'Scenario Inputs'!$O$20))*'Scenario Inputs'!$L$20+MAX(0,MIN(1,(A36-'Scenario Inputs'!$N$21+1)/'Scenario Inputs'!$O$21))*'Scenario Inputs'!$L$21</f>
        <v/>
      </c>
      <c r="AG36" s="335">
        <f>AF36*'Scenario Inputs'!$B$4</f>
        <v/>
      </c>
      <c r="AH36" s="335">
        <f>E36-AG36</f>
        <v/>
      </c>
      <c r="AI36" s="335">
        <f>X36+AG36-E36</f>
        <v/>
      </c>
      <c r="AJ36" s="335">
        <f>AJ35+AG36</f>
        <v/>
      </c>
      <c r="AK36" s="335">
        <f>AK35+AI36</f>
        <v/>
      </c>
      <c r="AL36" s="335">
        <f>MAX(0,MIN(1,(A36-'Scenario Inputs'!$N$21+1)/'Scenario Inputs'!$O$21))*'Scenario Inputs'!$H$21</f>
        <v/>
      </c>
      <c r="AM36" s="335">
        <f>MAX(0,MIN('Scenario Inputs'!$F$31,A36-'Scenario Inputs'!$F$37+1))*'Scenario Inputs'!$F$39</f>
        <v/>
      </c>
    </row>
    <row r="37">
      <c r="A37" s="373" t="n">
        <v>34</v>
      </c>
      <c r="B37" s="373">
        <f>MIN(A37,Assumptions!$B$6)</f>
        <v/>
      </c>
      <c r="C37" s="373">
        <f>B37*Assumptions!$B$4</f>
        <v/>
      </c>
      <c r="D37" s="374">
        <f>C37*Assumptions!$B$5</f>
        <v/>
      </c>
      <c r="E37" s="374">
        <f>C37*Assumptions!$B$17</f>
        <v/>
      </c>
      <c r="F37" s="374">
        <f>D37-E37</f>
        <v/>
      </c>
      <c r="G37" s="374">
        <f>MAX(0,MIN(1,(A37-'Scenario Inputs'!$N$7+1)/'Scenario Inputs'!$O$7))*'Scenario Inputs'!$H$7</f>
        <v/>
      </c>
      <c r="H37" s="374">
        <f>MAX(0,MIN(1,(A37-'Scenario Inputs'!$N$8+1)/'Scenario Inputs'!$O$8))*'Scenario Inputs'!$H$8</f>
        <v/>
      </c>
      <c r="I37" s="374">
        <f>MAX(0,MIN(1,(A37-'Scenario Inputs'!$N$9+1)/'Scenario Inputs'!$O$9))*'Scenario Inputs'!$H$9</f>
        <v/>
      </c>
      <c r="J37" s="374">
        <f>MAX(0,MIN(1,(A37-'Scenario Inputs'!$N$10+1)/'Scenario Inputs'!$O$10))*'Scenario Inputs'!$H$10</f>
        <v/>
      </c>
      <c r="K37" s="374">
        <f>MAX(0,MIN(1,(A37-'Scenario Inputs'!$N$11+1)/'Scenario Inputs'!$O$11))*'Scenario Inputs'!$H$11</f>
        <v/>
      </c>
      <c r="L37" s="374">
        <f>MAX(0,MIN(1,(A37-'Scenario Inputs'!$N$12+1)/'Scenario Inputs'!$O$12))*'Scenario Inputs'!$H$12</f>
        <v/>
      </c>
      <c r="M37" s="374">
        <f>MAX(0,MIN(1,(A37-'Scenario Inputs'!$N$13+1)/'Scenario Inputs'!$O$13))*'Scenario Inputs'!$H$13</f>
        <v/>
      </c>
      <c r="N37" s="374">
        <f>MAX(0,MIN(1,(A37-'Scenario Inputs'!$N$14+1)/'Scenario Inputs'!$O$14))*'Scenario Inputs'!$H$14</f>
        <v/>
      </c>
      <c r="O37" s="374">
        <f>MAX(0,MIN(1,(A37-'Scenario Inputs'!$N$15+1)/'Scenario Inputs'!$O$15))*'Scenario Inputs'!$H$15</f>
        <v/>
      </c>
      <c r="P37" s="374">
        <f>MAX(0,MIN(1,(A37-'Scenario Inputs'!$N$16+1)/'Scenario Inputs'!$O$16))*'Scenario Inputs'!$H$16</f>
        <v/>
      </c>
      <c r="Q37" s="374">
        <f>MAX(0,MIN(1,(A37-'Scenario Inputs'!$N$17+1)/'Scenario Inputs'!$O$17))*'Scenario Inputs'!$H$17</f>
        <v/>
      </c>
      <c r="R37" s="374">
        <f>MAX(0,MIN(1,(A37-'Scenario Inputs'!$N$18+1)/'Scenario Inputs'!$O$18))*'Scenario Inputs'!$H$18</f>
        <v/>
      </c>
      <c r="S37" s="374">
        <f>MAX(0,MIN(1,(A37-'Scenario Inputs'!$N$19+1)/'Scenario Inputs'!$O$19))*'Scenario Inputs'!$H$19</f>
        <v/>
      </c>
      <c r="T37" s="374">
        <f>MAX(0,MIN(1,(A37-'Scenario Inputs'!$N$20+1)/'Scenario Inputs'!$O$20))*'Scenario Inputs'!$H$20</f>
        <v/>
      </c>
      <c r="U37" s="374">
        <f>MAX(0,MIN('Scenario Inputs'!$F$31,A37-'Scenario Inputs'!$F$37+1))*'Scenario Inputs'!$F$32</f>
        <v/>
      </c>
      <c r="V37" s="374">
        <f>MAX(0,MIN('Scenario Inputs'!$F$31,A37-'Scenario Inputs'!$F$37+1))*'Scenario Inputs'!$F$36</f>
        <v/>
      </c>
      <c r="W37" s="374">
        <f>SUM(G37:V37)+AL37+AM37</f>
        <v/>
      </c>
      <c r="X37" s="374">
        <f>MAX(0,MIN(1,(A37-'Scenario Inputs'!$N$7+1)/'Scenario Inputs'!$O$7))*'Scenario Inputs'!$J$7+MAX(0,MIN(1,(A37-'Scenario Inputs'!$N$8+1)/'Scenario Inputs'!$O$8))*'Scenario Inputs'!$J$8+MAX(0,MIN(1,(A37-'Scenario Inputs'!$N$9+1)/'Scenario Inputs'!$O$9))*'Scenario Inputs'!$J$9+MAX(0,MIN(1,(A37-'Scenario Inputs'!$N$10+1)/'Scenario Inputs'!$O$10))*'Scenario Inputs'!$J$10+MAX(0,MIN(1,(A37-'Scenario Inputs'!$N$11+1)/'Scenario Inputs'!$O$11))*'Scenario Inputs'!$J$11+MAX(0,MIN(1,(A37-'Scenario Inputs'!$N$12+1)/'Scenario Inputs'!$O$12))*'Scenario Inputs'!$J$12+MAX(0,MIN(1,(A37-'Scenario Inputs'!$N$13+1)/'Scenario Inputs'!$O$13))*'Scenario Inputs'!$J$13+MAX(0,MIN(1,(A37-'Scenario Inputs'!$N$14+1)/'Scenario Inputs'!$O$14))*'Scenario Inputs'!$J$14+MAX(0,MIN(1,(A37-'Scenario Inputs'!$N$15+1)/'Scenario Inputs'!$O$15))*'Scenario Inputs'!$J$15+MAX(0,MIN(1,(A37-'Scenario Inputs'!$N$16+1)/'Scenario Inputs'!$O$16))*'Scenario Inputs'!$J$16+MAX(0,MIN(1,(A37-'Scenario Inputs'!$N$17+1)/'Scenario Inputs'!$O$17))*'Scenario Inputs'!$J$17+MAX(0,MIN(1,(A37-'Scenario Inputs'!$N$18+1)/'Scenario Inputs'!$O$18))*'Scenario Inputs'!$J$18+MAX(0,MIN(1,(A37-'Scenario Inputs'!$N$19+1)/'Scenario Inputs'!$O$19))*'Scenario Inputs'!$J$19+MAX(0,MIN(1,(A37-'Scenario Inputs'!$N$20+1)/'Scenario Inputs'!$O$20))*'Scenario Inputs'!$J$20+MAX(0,MIN(1,(A37-'Scenario Inputs'!$N$21+1)/'Scenario Inputs'!$O$21))*'Scenario Inputs'!$J$21+U37+V37+AM37</f>
        <v/>
      </c>
      <c r="Y37" s="374">
        <f>W37-E37</f>
        <v/>
      </c>
      <c r="Z37" s="374">
        <f>X37-E37</f>
        <v/>
      </c>
      <c r="AA37" s="374">
        <f>AA36+E37</f>
        <v/>
      </c>
      <c r="AB37" s="335">
        <f>AB36+W37</f>
        <v/>
      </c>
      <c r="AC37" s="335">
        <f>AC36+X37</f>
        <v/>
      </c>
      <c r="AD37" s="335">
        <f>AB37-AA37</f>
        <v/>
      </c>
      <c r="AE37" s="335">
        <f>AC37-AA37</f>
        <v/>
      </c>
      <c r="AF37" s="335">
        <f>MAX(0,MIN(1,(A37-'Scenario Inputs'!$N$7+1)/'Scenario Inputs'!$O$7))*'Scenario Inputs'!$L$7+MAX(0,MIN(1,(A37-'Scenario Inputs'!$N$8+1)/'Scenario Inputs'!$O$8))*'Scenario Inputs'!$L$8+MAX(0,MIN(1,(A37-'Scenario Inputs'!$N$9+1)/'Scenario Inputs'!$O$9))*'Scenario Inputs'!$L$9+MAX(0,MIN(1,(A37-'Scenario Inputs'!$N$10+1)/'Scenario Inputs'!$O$10))*'Scenario Inputs'!$L$10+MAX(0,MIN(1,(A37-'Scenario Inputs'!$N$11+1)/'Scenario Inputs'!$O$11))*'Scenario Inputs'!$L$11+MAX(0,MIN(1,(A37-'Scenario Inputs'!$N$12+1)/'Scenario Inputs'!$O$12))*'Scenario Inputs'!$L$12+MAX(0,MIN(1,(A37-'Scenario Inputs'!$N$13+1)/'Scenario Inputs'!$O$13))*'Scenario Inputs'!$L$13+MAX(0,MIN(1,(A37-'Scenario Inputs'!$N$14+1)/'Scenario Inputs'!$O$14))*'Scenario Inputs'!$L$14+MAX(0,MIN(1,(A37-'Scenario Inputs'!$N$15+1)/'Scenario Inputs'!$O$15))*'Scenario Inputs'!$L$15+MAX(0,MIN(1,(A37-'Scenario Inputs'!$N$16+1)/'Scenario Inputs'!$O$16))*'Scenario Inputs'!$L$16+MAX(0,MIN(1,(A37-'Scenario Inputs'!$N$17+1)/'Scenario Inputs'!$O$17))*'Scenario Inputs'!$L$17+MAX(0,MIN(1,(A37-'Scenario Inputs'!$N$18+1)/'Scenario Inputs'!$O$18))*'Scenario Inputs'!$L$18+MAX(0,MIN(1,(A37-'Scenario Inputs'!$N$19+1)/'Scenario Inputs'!$O$19))*'Scenario Inputs'!$L$19+MAX(0,MIN(1,(A37-'Scenario Inputs'!$N$20+1)/'Scenario Inputs'!$O$20))*'Scenario Inputs'!$L$20+MAX(0,MIN(1,(A37-'Scenario Inputs'!$N$21+1)/'Scenario Inputs'!$O$21))*'Scenario Inputs'!$L$21</f>
        <v/>
      </c>
      <c r="AG37" s="335">
        <f>AF37*'Scenario Inputs'!$B$4</f>
        <v/>
      </c>
      <c r="AH37" s="335">
        <f>E37-AG37</f>
        <v/>
      </c>
      <c r="AI37" s="335">
        <f>X37+AG37-E37</f>
        <v/>
      </c>
      <c r="AJ37" s="335">
        <f>AJ36+AG37</f>
        <v/>
      </c>
      <c r="AK37" s="335">
        <f>AK36+AI37</f>
        <v/>
      </c>
      <c r="AL37" s="335">
        <f>MAX(0,MIN(1,(A37-'Scenario Inputs'!$N$21+1)/'Scenario Inputs'!$O$21))*'Scenario Inputs'!$H$21</f>
        <v/>
      </c>
      <c r="AM37" s="335">
        <f>MAX(0,MIN('Scenario Inputs'!$F$31,A37-'Scenario Inputs'!$F$37+1))*'Scenario Inputs'!$F$39</f>
        <v/>
      </c>
    </row>
    <row r="38">
      <c r="A38" s="373" t="n">
        <v>35</v>
      </c>
      <c r="B38" s="373">
        <f>MIN(A38,Assumptions!$B$6)</f>
        <v/>
      </c>
      <c r="C38" s="373">
        <f>B38*Assumptions!$B$4</f>
        <v/>
      </c>
      <c r="D38" s="374">
        <f>C38*Assumptions!$B$5</f>
        <v/>
      </c>
      <c r="E38" s="374">
        <f>C38*Assumptions!$B$17</f>
        <v/>
      </c>
      <c r="F38" s="374">
        <f>D38-E38</f>
        <v/>
      </c>
      <c r="G38" s="374">
        <f>MAX(0,MIN(1,(A38-'Scenario Inputs'!$N$7+1)/'Scenario Inputs'!$O$7))*'Scenario Inputs'!$H$7</f>
        <v/>
      </c>
      <c r="H38" s="374">
        <f>MAX(0,MIN(1,(A38-'Scenario Inputs'!$N$8+1)/'Scenario Inputs'!$O$8))*'Scenario Inputs'!$H$8</f>
        <v/>
      </c>
      <c r="I38" s="374">
        <f>MAX(0,MIN(1,(A38-'Scenario Inputs'!$N$9+1)/'Scenario Inputs'!$O$9))*'Scenario Inputs'!$H$9</f>
        <v/>
      </c>
      <c r="J38" s="374">
        <f>MAX(0,MIN(1,(A38-'Scenario Inputs'!$N$10+1)/'Scenario Inputs'!$O$10))*'Scenario Inputs'!$H$10</f>
        <v/>
      </c>
      <c r="K38" s="374">
        <f>MAX(0,MIN(1,(A38-'Scenario Inputs'!$N$11+1)/'Scenario Inputs'!$O$11))*'Scenario Inputs'!$H$11</f>
        <v/>
      </c>
      <c r="L38" s="374">
        <f>MAX(0,MIN(1,(A38-'Scenario Inputs'!$N$12+1)/'Scenario Inputs'!$O$12))*'Scenario Inputs'!$H$12</f>
        <v/>
      </c>
      <c r="M38" s="374">
        <f>MAX(0,MIN(1,(A38-'Scenario Inputs'!$N$13+1)/'Scenario Inputs'!$O$13))*'Scenario Inputs'!$H$13</f>
        <v/>
      </c>
      <c r="N38" s="374">
        <f>MAX(0,MIN(1,(A38-'Scenario Inputs'!$N$14+1)/'Scenario Inputs'!$O$14))*'Scenario Inputs'!$H$14</f>
        <v/>
      </c>
      <c r="O38" s="374">
        <f>MAX(0,MIN(1,(A38-'Scenario Inputs'!$N$15+1)/'Scenario Inputs'!$O$15))*'Scenario Inputs'!$H$15</f>
        <v/>
      </c>
      <c r="P38" s="374">
        <f>MAX(0,MIN(1,(A38-'Scenario Inputs'!$N$16+1)/'Scenario Inputs'!$O$16))*'Scenario Inputs'!$H$16</f>
        <v/>
      </c>
      <c r="Q38" s="374">
        <f>MAX(0,MIN(1,(A38-'Scenario Inputs'!$N$17+1)/'Scenario Inputs'!$O$17))*'Scenario Inputs'!$H$17</f>
        <v/>
      </c>
      <c r="R38" s="374">
        <f>MAX(0,MIN(1,(A38-'Scenario Inputs'!$N$18+1)/'Scenario Inputs'!$O$18))*'Scenario Inputs'!$H$18</f>
        <v/>
      </c>
      <c r="S38" s="374">
        <f>MAX(0,MIN(1,(A38-'Scenario Inputs'!$N$19+1)/'Scenario Inputs'!$O$19))*'Scenario Inputs'!$H$19</f>
        <v/>
      </c>
      <c r="T38" s="374">
        <f>MAX(0,MIN(1,(A38-'Scenario Inputs'!$N$20+1)/'Scenario Inputs'!$O$20))*'Scenario Inputs'!$H$20</f>
        <v/>
      </c>
      <c r="U38" s="374">
        <f>MAX(0,MIN('Scenario Inputs'!$F$31,A38-'Scenario Inputs'!$F$37+1))*'Scenario Inputs'!$F$32</f>
        <v/>
      </c>
      <c r="V38" s="374">
        <f>MAX(0,MIN('Scenario Inputs'!$F$31,A38-'Scenario Inputs'!$F$37+1))*'Scenario Inputs'!$F$36</f>
        <v/>
      </c>
      <c r="W38" s="374">
        <f>SUM(G38:V38)+AL38+AM38</f>
        <v/>
      </c>
      <c r="X38" s="374">
        <f>MAX(0,MIN(1,(A38-'Scenario Inputs'!$N$7+1)/'Scenario Inputs'!$O$7))*'Scenario Inputs'!$J$7+MAX(0,MIN(1,(A38-'Scenario Inputs'!$N$8+1)/'Scenario Inputs'!$O$8))*'Scenario Inputs'!$J$8+MAX(0,MIN(1,(A38-'Scenario Inputs'!$N$9+1)/'Scenario Inputs'!$O$9))*'Scenario Inputs'!$J$9+MAX(0,MIN(1,(A38-'Scenario Inputs'!$N$10+1)/'Scenario Inputs'!$O$10))*'Scenario Inputs'!$J$10+MAX(0,MIN(1,(A38-'Scenario Inputs'!$N$11+1)/'Scenario Inputs'!$O$11))*'Scenario Inputs'!$J$11+MAX(0,MIN(1,(A38-'Scenario Inputs'!$N$12+1)/'Scenario Inputs'!$O$12))*'Scenario Inputs'!$J$12+MAX(0,MIN(1,(A38-'Scenario Inputs'!$N$13+1)/'Scenario Inputs'!$O$13))*'Scenario Inputs'!$J$13+MAX(0,MIN(1,(A38-'Scenario Inputs'!$N$14+1)/'Scenario Inputs'!$O$14))*'Scenario Inputs'!$J$14+MAX(0,MIN(1,(A38-'Scenario Inputs'!$N$15+1)/'Scenario Inputs'!$O$15))*'Scenario Inputs'!$J$15+MAX(0,MIN(1,(A38-'Scenario Inputs'!$N$16+1)/'Scenario Inputs'!$O$16))*'Scenario Inputs'!$J$16+MAX(0,MIN(1,(A38-'Scenario Inputs'!$N$17+1)/'Scenario Inputs'!$O$17))*'Scenario Inputs'!$J$17+MAX(0,MIN(1,(A38-'Scenario Inputs'!$N$18+1)/'Scenario Inputs'!$O$18))*'Scenario Inputs'!$J$18+MAX(0,MIN(1,(A38-'Scenario Inputs'!$N$19+1)/'Scenario Inputs'!$O$19))*'Scenario Inputs'!$J$19+MAX(0,MIN(1,(A38-'Scenario Inputs'!$N$20+1)/'Scenario Inputs'!$O$20))*'Scenario Inputs'!$J$20+MAX(0,MIN(1,(A38-'Scenario Inputs'!$N$21+1)/'Scenario Inputs'!$O$21))*'Scenario Inputs'!$J$21+U38+V38+AM38</f>
        <v/>
      </c>
      <c r="Y38" s="374">
        <f>W38-E38</f>
        <v/>
      </c>
      <c r="Z38" s="374">
        <f>X38-E38</f>
        <v/>
      </c>
      <c r="AA38" s="374">
        <f>AA37+E38</f>
        <v/>
      </c>
      <c r="AB38" s="335">
        <f>AB37+W38</f>
        <v/>
      </c>
      <c r="AC38" s="335">
        <f>AC37+X38</f>
        <v/>
      </c>
      <c r="AD38" s="335">
        <f>AB38-AA38</f>
        <v/>
      </c>
      <c r="AE38" s="335">
        <f>AC38-AA38</f>
        <v/>
      </c>
      <c r="AF38" s="335">
        <f>MAX(0,MIN(1,(A38-'Scenario Inputs'!$N$7+1)/'Scenario Inputs'!$O$7))*'Scenario Inputs'!$L$7+MAX(0,MIN(1,(A38-'Scenario Inputs'!$N$8+1)/'Scenario Inputs'!$O$8))*'Scenario Inputs'!$L$8+MAX(0,MIN(1,(A38-'Scenario Inputs'!$N$9+1)/'Scenario Inputs'!$O$9))*'Scenario Inputs'!$L$9+MAX(0,MIN(1,(A38-'Scenario Inputs'!$N$10+1)/'Scenario Inputs'!$O$10))*'Scenario Inputs'!$L$10+MAX(0,MIN(1,(A38-'Scenario Inputs'!$N$11+1)/'Scenario Inputs'!$O$11))*'Scenario Inputs'!$L$11+MAX(0,MIN(1,(A38-'Scenario Inputs'!$N$12+1)/'Scenario Inputs'!$O$12))*'Scenario Inputs'!$L$12+MAX(0,MIN(1,(A38-'Scenario Inputs'!$N$13+1)/'Scenario Inputs'!$O$13))*'Scenario Inputs'!$L$13+MAX(0,MIN(1,(A38-'Scenario Inputs'!$N$14+1)/'Scenario Inputs'!$O$14))*'Scenario Inputs'!$L$14+MAX(0,MIN(1,(A38-'Scenario Inputs'!$N$15+1)/'Scenario Inputs'!$O$15))*'Scenario Inputs'!$L$15+MAX(0,MIN(1,(A38-'Scenario Inputs'!$N$16+1)/'Scenario Inputs'!$O$16))*'Scenario Inputs'!$L$16+MAX(0,MIN(1,(A38-'Scenario Inputs'!$N$17+1)/'Scenario Inputs'!$O$17))*'Scenario Inputs'!$L$17+MAX(0,MIN(1,(A38-'Scenario Inputs'!$N$18+1)/'Scenario Inputs'!$O$18))*'Scenario Inputs'!$L$18+MAX(0,MIN(1,(A38-'Scenario Inputs'!$N$19+1)/'Scenario Inputs'!$O$19))*'Scenario Inputs'!$L$19+MAX(0,MIN(1,(A38-'Scenario Inputs'!$N$20+1)/'Scenario Inputs'!$O$20))*'Scenario Inputs'!$L$20+MAX(0,MIN(1,(A38-'Scenario Inputs'!$N$21+1)/'Scenario Inputs'!$O$21))*'Scenario Inputs'!$L$21</f>
        <v/>
      </c>
      <c r="AG38" s="335">
        <f>AF38*'Scenario Inputs'!$B$4</f>
        <v/>
      </c>
      <c r="AH38" s="335">
        <f>E38-AG38</f>
        <v/>
      </c>
      <c r="AI38" s="335">
        <f>X38+AG38-E38</f>
        <v/>
      </c>
      <c r="AJ38" s="335">
        <f>AJ37+AG38</f>
        <v/>
      </c>
      <c r="AK38" s="335">
        <f>AK37+AI38</f>
        <v/>
      </c>
      <c r="AL38" s="335">
        <f>MAX(0,MIN(1,(A38-'Scenario Inputs'!$N$21+1)/'Scenario Inputs'!$O$21))*'Scenario Inputs'!$H$21</f>
        <v/>
      </c>
      <c r="AM38" s="335">
        <f>MAX(0,MIN('Scenario Inputs'!$F$31,A38-'Scenario Inputs'!$F$37+1))*'Scenario Inputs'!$F$39</f>
        <v/>
      </c>
    </row>
    <row r="39">
      <c r="A39" s="373" t="n">
        <v>36</v>
      </c>
      <c r="B39" s="373">
        <f>MIN(A39,Assumptions!$B$6)</f>
        <v/>
      </c>
      <c r="C39" s="373">
        <f>B39*Assumptions!$B$4</f>
        <v/>
      </c>
      <c r="D39" s="374">
        <f>C39*Assumptions!$B$5</f>
        <v/>
      </c>
      <c r="E39" s="374">
        <f>C39*Assumptions!$B$17</f>
        <v/>
      </c>
      <c r="F39" s="374">
        <f>D39-E39</f>
        <v/>
      </c>
      <c r="G39" s="374">
        <f>MAX(0,MIN(1,(A39-'Scenario Inputs'!$N$7+1)/'Scenario Inputs'!$O$7))*'Scenario Inputs'!$H$7</f>
        <v/>
      </c>
      <c r="H39" s="374">
        <f>MAX(0,MIN(1,(A39-'Scenario Inputs'!$N$8+1)/'Scenario Inputs'!$O$8))*'Scenario Inputs'!$H$8</f>
        <v/>
      </c>
      <c r="I39" s="374">
        <f>MAX(0,MIN(1,(A39-'Scenario Inputs'!$N$9+1)/'Scenario Inputs'!$O$9))*'Scenario Inputs'!$H$9</f>
        <v/>
      </c>
      <c r="J39" s="374">
        <f>MAX(0,MIN(1,(A39-'Scenario Inputs'!$N$10+1)/'Scenario Inputs'!$O$10))*'Scenario Inputs'!$H$10</f>
        <v/>
      </c>
      <c r="K39" s="374">
        <f>MAX(0,MIN(1,(A39-'Scenario Inputs'!$N$11+1)/'Scenario Inputs'!$O$11))*'Scenario Inputs'!$H$11</f>
        <v/>
      </c>
      <c r="L39" s="374">
        <f>MAX(0,MIN(1,(A39-'Scenario Inputs'!$N$12+1)/'Scenario Inputs'!$O$12))*'Scenario Inputs'!$H$12</f>
        <v/>
      </c>
      <c r="M39" s="374">
        <f>MAX(0,MIN(1,(A39-'Scenario Inputs'!$N$13+1)/'Scenario Inputs'!$O$13))*'Scenario Inputs'!$H$13</f>
        <v/>
      </c>
      <c r="N39" s="374">
        <f>MAX(0,MIN(1,(A39-'Scenario Inputs'!$N$14+1)/'Scenario Inputs'!$O$14))*'Scenario Inputs'!$H$14</f>
        <v/>
      </c>
      <c r="O39" s="374">
        <f>MAX(0,MIN(1,(A39-'Scenario Inputs'!$N$15+1)/'Scenario Inputs'!$O$15))*'Scenario Inputs'!$H$15</f>
        <v/>
      </c>
      <c r="P39" s="374">
        <f>MAX(0,MIN(1,(A39-'Scenario Inputs'!$N$16+1)/'Scenario Inputs'!$O$16))*'Scenario Inputs'!$H$16</f>
        <v/>
      </c>
      <c r="Q39" s="374">
        <f>MAX(0,MIN(1,(A39-'Scenario Inputs'!$N$17+1)/'Scenario Inputs'!$O$17))*'Scenario Inputs'!$H$17</f>
        <v/>
      </c>
      <c r="R39" s="374">
        <f>MAX(0,MIN(1,(A39-'Scenario Inputs'!$N$18+1)/'Scenario Inputs'!$O$18))*'Scenario Inputs'!$H$18</f>
        <v/>
      </c>
      <c r="S39" s="374">
        <f>MAX(0,MIN(1,(A39-'Scenario Inputs'!$N$19+1)/'Scenario Inputs'!$O$19))*'Scenario Inputs'!$H$19</f>
        <v/>
      </c>
      <c r="T39" s="374">
        <f>MAX(0,MIN(1,(A39-'Scenario Inputs'!$N$20+1)/'Scenario Inputs'!$O$20))*'Scenario Inputs'!$H$20</f>
        <v/>
      </c>
      <c r="U39" s="374">
        <f>MAX(0,MIN('Scenario Inputs'!$F$31,A39-'Scenario Inputs'!$F$37+1))*'Scenario Inputs'!$F$32</f>
        <v/>
      </c>
      <c r="V39" s="374">
        <f>MAX(0,MIN('Scenario Inputs'!$F$31,A39-'Scenario Inputs'!$F$37+1))*'Scenario Inputs'!$F$36</f>
        <v/>
      </c>
      <c r="W39" s="374">
        <f>SUM(G39:V39)+AL39+AM39</f>
        <v/>
      </c>
      <c r="X39" s="374">
        <f>MAX(0,MIN(1,(A39-'Scenario Inputs'!$N$7+1)/'Scenario Inputs'!$O$7))*'Scenario Inputs'!$J$7+MAX(0,MIN(1,(A39-'Scenario Inputs'!$N$8+1)/'Scenario Inputs'!$O$8))*'Scenario Inputs'!$J$8+MAX(0,MIN(1,(A39-'Scenario Inputs'!$N$9+1)/'Scenario Inputs'!$O$9))*'Scenario Inputs'!$J$9+MAX(0,MIN(1,(A39-'Scenario Inputs'!$N$10+1)/'Scenario Inputs'!$O$10))*'Scenario Inputs'!$J$10+MAX(0,MIN(1,(A39-'Scenario Inputs'!$N$11+1)/'Scenario Inputs'!$O$11))*'Scenario Inputs'!$J$11+MAX(0,MIN(1,(A39-'Scenario Inputs'!$N$12+1)/'Scenario Inputs'!$O$12))*'Scenario Inputs'!$J$12+MAX(0,MIN(1,(A39-'Scenario Inputs'!$N$13+1)/'Scenario Inputs'!$O$13))*'Scenario Inputs'!$J$13+MAX(0,MIN(1,(A39-'Scenario Inputs'!$N$14+1)/'Scenario Inputs'!$O$14))*'Scenario Inputs'!$J$14+MAX(0,MIN(1,(A39-'Scenario Inputs'!$N$15+1)/'Scenario Inputs'!$O$15))*'Scenario Inputs'!$J$15+MAX(0,MIN(1,(A39-'Scenario Inputs'!$N$16+1)/'Scenario Inputs'!$O$16))*'Scenario Inputs'!$J$16+MAX(0,MIN(1,(A39-'Scenario Inputs'!$N$17+1)/'Scenario Inputs'!$O$17))*'Scenario Inputs'!$J$17+MAX(0,MIN(1,(A39-'Scenario Inputs'!$N$18+1)/'Scenario Inputs'!$O$18))*'Scenario Inputs'!$J$18+MAX(0,MIN(1,(A39-'Scenario Inputs'!$N$19+1)/'Scenario Inputs'!$O$19))*'Scenario Inputs'!$J$19+MAX(0,MIN(1,(A39-'Scenario Inputs'!$N$20+1)/'Scenario Inputs'!$O$20))*'Scenario Inputs'!$J$20+MAX(0,MIN(1,(A39-'Scenario Inputs'!$N$21+1)/'Scenario Inputs'!$O$21))*'Scenario Inputs'!$J$21+U39+V39+AM39</f>
        <v/>
      </c>
      <c r="Y39" s="374">
        <f>W39-E39</f>
        <v/>
      </c>
      <c r="Z39" s="374">
        <f>X39-E39</f>
        <v/>
      </c>
      <c r="AA39" s="374">
        <f>AA38+E39</f>
        <v/>
      </c>
      <c r="AB39" s="335">
        <f>AB38+W39</f>
        <v/>
      </c>
      <c r="AC39" s="335">
        <f>AC38+X39</f>
        <v/>
      </c>
      <c r="AD39" s="335">
        <f>AB39-AA39</f>
        <v/>
      </c>
      <c r="AE39" s="335">
        <f>AC39-AA39</f>
        <v/>
      </c>
      <c r="AF39" s="335">
        <f>MAX(0,MIN(1,(A39-'Scenario Inputs'!$N$7+1)/'Scenario Inputs'!$O$7))*'Scenario Inputs'!$L$7+MAX(0,MIN(1,(A39-'Scenario Inputs'!$N$8+1)/'Scenario Inputs'!$O$8))*'Scenario Inputs'!$L$8+MAX(0,MIN(1,(A39-'Scenario Inputs'!$N$9+1)/'Scenario Inputs'!$O$9))*'Scenario Inputs'!$L$9+MAX(0,MIN(1,(A39-'Scenario Inputs'!$N$10+1)/'Scenario Inputs'!$O$10))*'Scenario Inputs'!$L$10+MAX(0,MIN(1,(A39-'Scenario Inputs'!$N$11+1)/'Scenario Inputs'!$O$11))*'Scenario Inputs'!$L$11+MAX(0,MIN(1,(A39-'Scenario Inputs'!$N$12+1)/'Scenario Inputs'!$O$12))*'Scenario Inputs'!$L$12+MAX(0,MIN(1,(A39-'Scenario Inputs'!$N$13+1)/'Scenario Inputs'!$O$13))*'Scenario Inputs'!$L$13+MAX(0,MIN(1,(A39-'Scenario Inputs'!$N$14+1)/'Scenario Inputs'!$O$14))*'Scenario Inputs'!$L$14+MAX(0,MIN(1,(A39-'Scenario Inputs'!$N$15+1)/'Scenario Inputs'!$O$15))*'Scenario Inputs'!$L$15+MAX(0,MIN(1,(A39-'Scenario Inputs'!$N$16+1)/'Scenario Inputs'!$O$16))*'Scenario Inputs'!$L$16+MAX(0,MIN(1,(A39-'Scenario Inputs'!$N$17+1)/'Scenario Inputs'!$O$17))*'Scenario Inputs'!$L$17+MAX(0,MIN(1,(A39-'Scenario Inputs'!$N$18+1)/'Scenario Inputs'!$O$18))*'Scenario Inputs'!$L$18+MAX(0,MIN(1,(A39-'Scenario Inputs'!$N$19+1)/'Scenario Inputs'!$O$19))*'Scenario Inputs'!$L$19+MAX(0,MIN(1,(A39-'Scenario Inputs'!$N$20+1)/'Scenario Inputs'!$O$20))*'Scenario Inputs'!$L$20+MAX(0,MIN(1,(A39-'Scenario Inputs'!$N$21+1)/'Scenario Inputs'!$O$21))*'Scenario Inputs'!$L$21</f>
        <v/>
      </c>
      <c r="AG39" s="335">
        <f>AF39*'Scenario Inputs'!$B$4</f>
        <v/>
      </c>
      <c r="AH39" s="335">
        <f>E39-AG39</f>
        <v/>
      </c>
      <c r="AI39" s="335">
        <f>X39+AG39-E39</f>
        <v/>
      </c>
      <c r="AJ39" s="335">
        <f>AJ38+AG39</f>
        <v/>
      </c>
      <c r="AK39" s="335">
        <f>AK38+AI39</f>
        <v/>
      </c>
      <c r="AL39" s="335">
        <f>MAX(0,MIN(1,(A39-'Scenario Inputs'!$N$21+1)/'Scenario Inputs'!$O$21))*'Scenario Inputs'!$H$21</f>
        <v/>
      </c>
      <c r="AM39" s="335">
        <f>MAX(0,MIN('Scenario Inputs'!$F$31,A39-'Scenario Inputs'!$F$37+1))*'Scenario Inputs'!$F$39</f>
        <v/>
      </c>
    </row>
    <row r="40">
      <c r="A40" s="373" t="n">
        <v>37</v>
      </c>
      <c r="B40" s="373">
        <f>MIN(A40,Assumptions!$B$6)</f>
        <v/>
      </c>
      <c r="C40" s="373">
        <f>B40*Assumptions!$B$4</f>
        <v/>
      </c>
      <c r="D40" s="374">
        <f>C40*Assumptions!$B$5</f>
        <v/>
      </c>
      <c r="E40" s="374">
        <f>C40*Assumptions!$B$17</f>
        <v/>
      </c>
      <c r="F40" s="374">
        <f>D40-E40</f>
        <v/>
      </c>
      <c r="G40" s="374">
        <f>MAX(0,MIN(1,(A40-'Scenario Inputs'!$N$7+1)/'Scenario Inputs'!$O$7))*'Scenario Inputs'!$H$7</f>
        <v/>
      </c>
      <c r="H40" s="374">
        <f>MAX(0,MIN(1,(A40-'Scenario Inputs'!$N$8+1)/'Scenario Inputs'!$O$8))*'Scenario Inputs'!$H$8</f>
        <v/>
      </c>
      <c r="I40" s="374">
        <f>MAX(0,MIN(1,(A40-'Scenario Inputs'!$N$9+1)/'Scenario Inputs'!$O$9))*'Scenario Inputs'!$H$9</f>
        <v/>
      </c>
      <c r="J40" s="374">
        <f>MAX(0,MIN(1,(A40-'Scenario Inputs'!$N$10+1)/'Scenario Inputs'!$O$10))*'Scenario Inputs'!$H$10</f>
        <v/>
      </c>
      <c r="K40" s="374">
        <f>MAX(0,MIN(1,(A40-'Scenario Inputs'!$N$11+1)/'Scenario Inputs'!$O$11))*'Scenario Inputs'!$H$11</f>
        <v/>
      </c>
      <c r="L40" s="374">
        <f>MAX(0,MIN(1,(A40-'Scenario Inputs'!$N$12+1)/'Scenario Inputs'!$O$12))*'Scenario Inputs'!$H$12</f>
        <v/>
      </c>
      <c r="M40" s="374">
        <f>MAX(0,MIN(1,(A40-'Scenario Inputs'!$N$13+1)/'Scenario Inputs'!$O$13))*'Scenario Inputs'!$H$13</f>
        <v/>
      </c>
      <c r="N40" s="374">
        <f>MAX(0,MIN(1,(A40-'Scenario Inputs'!$N$14+1)/'Scenario Inputs'!$O$14))*'Scenario Inputs'!$H$14</f>
        <v/>
      </c>
      <c r="O40" s="374">
        <f>MAX(0,MIN(1,(A40-'Scenario Inputs'!$N$15+1)/'Scenario Inputs'!$O$15))*'Scenario Inputs'!$H$15</f>
        <v/>
      </c>
      <c r="P40" s="374">
        <f>MAX(0,MIN(1,(A40-'Scenario Inputs'!$N$16+1)/'Scenario Inputs'!$O$16))*'Scenario Inputs'!$H$16</f>
        <v/>
      </c>
      <c r="Q40" s="374">
        <f>MAX(0,MIN(1,(A40-'Scenario Inputs'!$N$17+1)/'Scenario Inputs'!$O$17))*'Scenario Inputs'!$H$17</f>
        <v/>
      </c>
      <c r="R40" s="374">
        <f>MAX(0,MIN(1,(A40-'Scenario Inputs'!$N$18+1)/'Scenario Inputs'!$O$18))*'Scenario Inputs'!$H$18</f>
        <v/>
      </c>
      <c r="S40" s="374">
        <f>MAX(0,MIN(1,(A40-'Scenario Inputs'!$N$19+1)/'Scenario Inputs'!$O$19))*'Scenario Inputs'!$H$19</f>
        <v/>
      </c>
      <c r="T40" s="374">
        <f>MAX(0,MIN(1,(A40-'Scenario Inputs'!$N$20+1)/'Scenario Inputs'!$O$20))*'Scenario Inputs'!$H$20</f>
        <v/>
      </c>
      <c r="U40" s="374">
        <f>MAX(0,MIN('Scenario Inputs'!$F$31,A40-'Scenario Inputs'!$F$37+1))*'Scenario Inputs'!$F$32</f>
        <v/>
      </c>
      <c r="V40" s="374">
        <f>MAX(0,MIN('Scenario Inputs'!$F$31,A40-'Scenario Inputs'!$F$37+1))*'Scenario Inputs'!$F$36</f>
        <v/>
      </c>
      <c r="W40" s="374">
        <f>SUM(G40:V40)+AL40+AM40</f>
        <v/>
      </c>
      <c r="X40" s="374">
        <f>MAX(0,MIN(1,(A40-'Scenario Inputs'!$N$7+1)/'Scenario Inputs'!$O$7))*'Scenario Inputs'!$J$7+MAX(0,MIN(1,(A40-'Scenario Inputs'!$N$8+1)/'Scenario Inputs'!$O$8))*'Scenario Inputs'!$J$8+MAX(0,MIN(1,(A40-'Scenario Inputs'!$N$9+1)/'Scenario Inputs'!$O$9))*'Scenario Inputs'!$J$9+MAX(0,MIN(1,(A40-'Scenario Inputs'!$N$10+1)/'Scenario Inputs'!$O$10))*'Scenario Inputs'!$J$10+MAX(0,MIN(1,(A40-'Scenario Inputs'!$N$11+1)/'Scenario Inputs'!$O$11))*'Scenario Inputs'!$J$11+MAX(0,MIN(1,(A40-'Scenario Inputs'!$N$12+1)/'Scenario Inputs'!$O$12))*'Scenario Inputs'!$J$12+MAX(0,MIN(1,(A40-'Scenario Inputs'!$N$13+1)/'Scenario Inputs'!$O$13))*'Scenario Inputs'!$J$13+MAX(0,MIN(1,(A40-'Scenario Inputs'!$N$14+1)/'Scenario Inputs'!$O$14))*'Scenario Inputs'!$J$14+MAX(0,MIN(1,(A40-'Scenario Inputs'!$N$15+1)/'Scenario Inputs'!$O$15))*'Scenario Inputs'!$J$15+MAX(0,MIN(1,(A40-'Scenario Inputs'!$N$16+1)/'Scenario Inputs'!$O$16))*'Scenario Inputs'!$J$16+MAX(0,MIN(1,(A40-'Scenario Inputs'!$N$17+1)/'Scenario Inputs'!$O$17))*'Scenario Inputs'!$J$17+MAX(0,MIN(1,(A40-'Scenario Inputs'!$N$18+1)/'Scenario Inputs'!$O$18))*'Scenario Inputs'!$J$18+MAX(0,MIN(1,(A40-'Scenario Inputs'!$N$19+1)/'Scenario Inputs'!$O$19))*'Scenario Inputs'!$J$19+MAX(0,MIN(1,(A40-'Scenario Inputs'!$N$20+1)/'Scenario Inputs'!$O$20))*'Scenario Inputs'!$J$20+MAX(0,MIN(1,(A40-'Scenario Inputs'!$N$21+1)/'Scenario Inputs'!$O$21))*'Scenario Inputs'!$J$21+U40+V40+AM40</f>
        <v/>
      </c>
      <c r="Y40" s="374">
        <f>W40-E40</f>
        <v/>
      </c>
      <c r="Z40" s="374">
        <f>X40-E40</f>
        <v/>
      </c>
      <c r="AA40" s="374">
        <f>AA39+E40</f>
        <v/>
      </c>
      <c r="AB40" s="335">
        <f>AB39+W40</f>
        <v/>
      </c>
      <c r="AC40" s="335">
        <f>AC39+X40</f>
        <v/>
      </c>
      <c r="AD40" s="335">
        <f>AB40-AA40</f>
        <v/>
      </c>
      <c r="AE40" s="335">
        <f>AC40-AA40</f>
        <v/>
      </c>
      <c r="AF40" s="335">
        <f>MAX(0,MIN(1,(A40-'Scenario Inputs'!$N$7+1)/'Scenario Inputs'!$O$7))*'Scenario Inputs'!$L$7+MAX(0,MIN(1,(A40-'Scenario Inputs'!$N$8+1)/'Scenario Inputs'!$O$8))*'Scenario Inputs'!$L$8+MAX(0,MIN(1,(A40-'Scenario Inputs'!$N$9+1)/'Scenario Inputs'!$O$9))*'Scenario Inputs'!$L$9+MAX(0,MIN(1,(A40-'Scenario Inputs'!$N$10+1)/'Scenario Inputs'!$O$10))*'Scenario Inputs'!$L$10+MAX(0,MIN(1,(A40-'Scenario Inputs'!$N$11+1)/'Scenario Inputs'!$O$11))*'Scenario Inputs'!$L$11+MAX(0,MIN(1,(A40-'Scenario Inputs'!$N$12+1)/'Scenario Inputs'!$O$12))*'Scenario Inputs'!$L$12+MAX(0,MIN(1,(A40-'Scenario Inputs'!$N$13+1)/'Scenario Inputs'!$O$13))*'Scenario Inputs'!$L$13+MAX(0,MIN(1,(A40-'Scenario Inputs'!$N$14+1)/'Scenario Inputs'!$O$14))*'Scenario Inputs'!$L$14+MAX(0,MIN(1,(A40-'Scenario Inputs'!$N$15+1)/'Scenario Inputs'!$O$15))*'Scenario Inputs'!$L$15+MAX(0,MIN(1,(A40-'Scenario Inputs'!$N$16+1)/'Scenario Inputs'!$O$16))*'Scenario Inputs'!$L$16+MAX(0,MIN(1,(A40-'Scenario Inputs'!$N$17+1)/'Scenario Inputs'!$O$17))*'Scenario Inputs'!$L$17+MAX(0,MIN(1,(A40-'Scenario Inputs'!$N$18+1)/'Scenario Inputs'!$O$18))*'Scenario Inputs'!$L$18+MAX(0,MIN(1,(A40-'Scenario Inputs'!$N$19+1)/'Scenario Inputs'!$O$19))*'Scenario Inputs'!$L$19+MAX(0,MIN(1,(A40-'Scenario Inputs'!$N$20+1)/'Scenario Inputs'!$O$20))*'Scenario Inputs'!$L$20+MAX(0,MIN(1,(A40-'Scenario Inputs'!$N$21+1)/'Scenario Inputs'!$O$21))*'Scenario Inputs'!$L$21</f>
        <v/>
      </c>
      <c r="AG40" s="335">
        <f>AF40*'Scenario Inputs'!$B$4</f>
        <v/>
      </c>
      <c r="AH40" s="335">
        <f>E40-AG40</f>
        <v/>
      </c>
      <c r="AI40" s="335">
        <f>X40+AG40-E40</f>
        <v/>
      </c>
      <c r="AJ40" s="335">
        <f>AJ39+AG40</f>
        <v/>
      </c>
      <c r="AK40" s="335">
        <f>AK39+AI40</f>
        <v/>
      </c>
      <c r="AL40" s="335">
        <f>MAX(0,MIN(1,(A40-'Scenario Inputs'!$N$21+1)/'Scenario Inputs'!$O$21))*'Scenario Inputs'!$H$21</f>
        <v/>
      </c>
      <c r="AM40" s="335">
        <f>MAX(0,MIN('Scenario Inputs'!$F$31,A40-'Scenario Inputs'!$F$37+1))*'Scenario Inputs'!$F$39</f>
        <v/>
      </c>
    </row>
    <row r="41">
      <c r="A41" s="373" t="n">
        <v>38</v>
      </c>
      <c r="B41" s="373">
        <f>MIN(A41,Assumptions!$B$6)</f>
        <v/>
      </c>
      <c r="C41" s="373">
        <f>B41*Assumptions!$B$4</f>
        <v/>
      </c>
      <c r="D41" s="374">
        <f>C41*Assumptions!$B$5</f>
        <v/>
      </c>
      <c r="E41" s="374">
        <f>C41*Assumptions!$B$17</f>
        <v/>
      </c>
      <c r="F41" s="374">
        <f>D41-E41</f>
        <v/>
      </c>
      <c r="G41" s="374">
        <f>MAX(0,MIN(1,(A41-'Scenario Inputs'!$N$7+1)/'Scenario Inputs'!$O$7))*'Scenario Inputs'!$H$7</f>
        <v/>
      </c>
      <c r="H41" s="374">
        <f>MAX(0,MIN(1,(A41-'Scenario Inputs'!$N$8+1)/'Scenario Inputs'!$O$8))*'Scenario Inputs'!$H$8</f>
        <v/>
      </c>
      <c r="I41" s="374">
        <f>MAX(0,MIN(1,(A41-'Scenario Inputs'!$N$9+1)/'Scenario Inputs'!$O$9))*'Scenario Inputs'!$H$9</f>
        <v/>
      </c>
      <c r="J41" s="374">
        <f>MAX(0,MIN(1,(A41-'Scenario Inputs'!$N$10+1)/'Scenario Inputs'!$O$10))*'Scenario Inputs'!$H$10</f>
        <v/>
      </c>
      <c r="K41" s="374">
        <f>MAX(0,MIN(1,(A41-'Scenario Inputs'!$N$11+1)/'Scenario Inputs'!$O$11))*'Scenario Inputs'!$H$11</f>
        <v/>
      </c>
      <c r="L41" s="374">
        <f>MAX(0,MIN(1,(A41-'Scenario Inputs'!$N$12+1)/'Scenario Inputs'!$O$12))*'Scenario Inputs'!$H$12</f>
        <v/>
      </c>
      <c r="M41" s="374">
        <f>MAX(0,MIN(1,(A41-'Scenario Inputs'!$N$13+1)/'Scenario Inputs'!$O$13))*'Scenario Inputs'!$H$13</f>
        <v/>
      </c>
      <c r="N41" s="374">
        <f>MAX(0,MIN(1,(A41-'Scenario Inputs'!$N$14+1)/'Scenario Inputs'!$O$14))*'Scenario Inputs'!$H$14</f>
        <v/>
      </c>
      <c r="O41" s="374">
        <f>MAX(0,MIN(1,(A41-'Scenario Inputs'!$N$15+1)/'Scenario Inputs'!$O$15))*'Scenario Inputs'!$H$15</f>
        <v/>
      </c>
      <c r="P41" s="374">
        <f>MAX(0,MIN(1,(A41-'Scenario Inputs'!$N$16+1)/'Scenario Inputs'!$O$16))*'Scenario Inputs'!$H$16</f>
        <v/>
      </c>
      <c r="Q41" s="374">
        <f>MAX(0,MIN(1,(A41-'Scenario Inputs'!$N$17+1)/'Scenario Inputs'!$O$17))*'Scenario Inputs'!$H$17</f>
        <v/>
      </c>
      <c r="R41" s="374">
        <f>MAX(0,MIN(1,(A41-'Scenario Inputs'!$N$18+1)/'Scenario Inputs'!$O$18))*'Scenario Inputs'!$H$18</f>
        <v/>
      </c>
      <c r="S41" s="374">
        <f>MAX(0,MIN(1,(A41-'Scenario Inputs'!$N$19+1)/'Scenario Inputs'!$O$19))*'Scenario Inputs'!$H$19</f>
        <v/>
      </c>
      <c r="T41" s="374">
        <f>MAX(0,MIN(1,(A41-'Scenario Inputs'!$N$20+1)/'Scenario Inputs'!$O$20))*'Scenario Inputs'!$H$20</f>
        <v/>
      </c>
      <c r="U41" s="374">
        <f>MAX(0,MIN('Scenario Inputs'!$F$31,A41-'Scenario Inputs'!$F$37+1))*'Scenario Inputs'!$F$32</f>
        <v/>
      </c>
      <c r="V41" s="374">
        <f>MAX(0,MIN('Scenario Inputs'!$F$31,A41-'Scenario Inputs'!$F$37+1))*'Scenario Inputs'!$F$36</f>
        <v/>
      </c>
      <c r="W41" s="374">
        <f>SUM(G41:V41)+AL41+AM41</f>
        <v/>
      </c>
      <c r="X41" s="374">
        <f>MAX(0,MIN(1,(A41-'Scenario Inputs'!$N$7+1)/'Scenario Inputs'!$O$7))*'Scenario Inputs'!$J$7+MAX(0,MIN(1,(A41-'Scenario Inputs'!$N$8+1)/'Scenario Inputs'!$O$8))*'Scenario Inputs'!$J$8+MAX(0,MIN(1,(A41-'Scenario Inputs'!$N$9+1)/'Scenario Inputs'!$O$9))*'Scenario Inputs'!$J$9+MAX(0,MIN(1,(A41-'Scenario Inputs'!$N$10+1)/'Scenario Inputs'!$O$10))*'Scenario Inputs'!$J$10+MAX(0,MIN(1,(A41-'Scenario Inputs'!$N$11+1)/'Scenario Inputs'!$O$11))*'Scenario Inputs'!$J$11+MAX(0,MIN(1,(A41-'Scenario Inputs'!$N$12+1)/'Scenario Inputs'!$O$12))*'Scenario Inputs'!$J$12+MAX(0,MIN(1,(A41-'Scenario Inputs'!$N$13+1)/'Scenario Inputs'!$O$13))*'Scenario Inputs'!$J$13+MAX(0,MIN(1,(A41-'Scenario Inputs'!$N$14+1)/'Scenario Inputs'!$O$14))*'Scenario Inputs'!$J$14+MAX(0,MIN(1,(A41-'Scenario Inputs'!$N$15+1)/'Scenario Inputs'!$O$15))*'Scenario Inputs'!$J$15+MAX(0,MIN(1,(A41-'Scenario Inputs'!$N$16+1)/'Scenario Inputs'!$O$16))*'Scenario Inputs'!$J$16+MAX(0,MIN(1,(A41-'Scenario Inputs'!$N$17+1)/'Scenario Inputs'!$O$17))*'Scenario Inputs'!$J$17+MAX(0,MIN(1,(A41-'Scenario Inputs'!$N$18+1)/'Scenario Inputs'!$O$18))*'Scenario Inputs'!$J$18+MAX(0,MIN(1,(A41-'Scenario Inputs'!$N$19+1)/'Scenario Inputs'!$O$19))*'Scenario Inputs'!$J$19+MAX(0,MIN(1,(A41-'Scenario Inputs'!$N$20+1)/'Scenario Inputs'!$O$20))*'Scenario Inputs'!$J$20+MAX(0,MIN(1,(A41-'Scenario Inputs'!$N$21+1)/'Scenario Inputs'!$O$21))*'Scenario Inputs'!$J$21+U41+V41+AM41</f>
        <v/>
      </c>
      <c r="Y41" s="374">
        <f>W41-E41</f>
        <v/>
      </c>
      <c r="Z41" s="374">
        <f>X41-E41</f>
        <v/>
      </c>
      <c r="AA41" s="374">
        <f>AA40+E41</f>
        <v/>
      </c>
      <c r="AB41" s="335">
        <f>AB40+W41</f>
        <v/>
      </c>
      <c r="AC41" s="335">
        <f>AC40+X41</f>
        <v/>
      </c>
      <c r="AD41" s="335">
        <f>AB41-AA41</f>
        <v/>
      </c>
      <c r="AE41" s="335">
        <f>AC41-AA41</f>
        <v/>
      </c>
      <c r="AF41" s="335">
        <f>MAX(0,MIN(1,(A41-'Scenario Inputs'!$N$7+1)/'Scenario Inputs'!$O$7))*'Scenario Inputs'!$L$7+MAX(0,MIN(1,(A41-'Scenario Inputs'!$N$8+1)/'Scenario Inputs'!$O$8))*'Scenario Inputs'!$L$8+MAX(0,MIN(1,(A41-'Scenario Inputs'!$N$9+1)/'Scenario Inputs'!$O$9))*'Scenario Inputs'!$L$9+MAX(0,MIN(1,(A41-'Scenario Inputs'!$N$10+1)/'Scenario Inputs'!$O$10))*'Scenario Inputs'!$L$10+MAX(0,MIN(1,(A41-'Scenario Inputs'!$N$11+1)/'Scenario Inputs'!$O$11))*'Scenario Inputs'!$L$11+MAX(0,MIN(1,(A41-'Scenario Inputs'!$N$12+1)/'Scenario Inputs'!$O$12))*'Scenario Inputs'!$L$12+MAX(0,MIN(1,(A41-'Scenario Inputs'!$N$13+1)/'Scenario Inputs'!$O$13))*'Scenario Inputs'!$L$13+MAX(0,MIN(1,(A41-'Scenario Inputs'!$N$14+1)/'Scenario Inputs'!$O$14))*'Scenario Inputs'!$L$14+MAX(0,MIN(1,(A41-'Scenario Inputs'!$N$15+1)/'Scenario Inputs'!$O$15))*'Scenario Inputs'!$L$15+MAX(0,MIN(1,(A41-'Scenario Inputs'!$N$16+1)/'Scenario Inputs'!$O$16))*'Scenario Inputs'!$L$16+MAX(0,MIN(1,(A41-'Scenario Inputs'!$N$17+1)/'Scenario Inputs'!$O$17))*'Scenario Inputs'!$L$17+MAX(0,MIN(1,(A41-'Scenario Inputs'!$N$18+1)/'Scenario Inputs'!$O$18))*'Scenario Inputs'!$L$18+MAX(0,MIN(1,(A41-'Scenario Inputs'!$N$19+1)/'Scenario Inputs'!$O$19))*'Scenario Inputs'!$L$19+MAX(0,MIN(1,(A41-'Scenario Inputs'!$N$20+1)/'Scenario Inputs'!$O$20))*'Scenario Inputs'!$L$20+MAX(0,MIN(1,(A41-'Scenario Inputs'!$N$21+1)/'Scenario Inputs'!$O$21))*'Scenario Inputs'!$L$21</f>
        <v/>
      </c>
      <c r="AG41" s="335">
        <f>AF41*'Scenario Inputs'!$B$4</f>
        <v/>
      </c>
      <c r="AH41" s="335">
        <f>E41-AG41</f>
        <v/>
      </c>
      <c r="AI41" s="335">
        <f>X41+AG41-E41</f>
        <v/>
      </c>
      <c r="AJ41" s="335">
        <f>AJ40+AG41</f>
        <v/>
      </c>
      <c r="AK41" s="335">
        <f>AK40+AI41</f>
        <v/>
      </c>
      <c r="AL41" s="335">
        <f>MAX(0,MIN(1,(A41-'Scenario Inputs'!$N$21+1)/'Scenario Inputs'!$O$21))*'Scenario Inputs'!$H$21</f>
        <v/>
      </c>
      <c r="AM41" s="335">
        <f>MAX(0,MIN('Scenario Inputs'!$F$31,A41-'Scenario Inputs'!$F$37+1))*'Scenario Inputs'!$F$39</f>
        <v/>
      </c>
    </row>
    <row r="42">
      <c r="A42" s="373" t="n">
        <v>39</v>
      </c>
      <c r="B42" s="373">
        <f>MIN(A42,Assumptions!$B$6)</f>
        <v/>
      </c>
      <c r="C42" s="373">
        <f>B42*Assumptions!$B$4</f>
        <v/>
      </c>
      <c r="D42" s="374">
        <f>C42*Assumptions!$B$5</f>
        <v/>
      </c>
      <c r="E42" s="374">
        <f>C42*Assumptions!$B$17</f>
        <v/>
      </c>
      <c r="F42" s="374">
        <f>D42-E42</f>
        <v/>
      </c>
      <c r="G42" s="374">
        <f>MAX(0,MIN(1,(A42-'Scenario Inputs'!$N$7+1)/'Scenario Inputs'!$O$7))*'Scenario Inputs'!$H$7</f>
        <v/>
      </c>
      <c r="H42" s="374">
        <f>MAX(0,MIN(1,(A42-'Scenario Inputs'!$N$8+1)/'Scenario Inputs'!$O$8))*'Scenario Inputs'!$H$8</f>
        <v/>
      </c>
      <c r="I42" s="374">
        <f>MAX(0,MIN(1,(A42-'Scenario Inputs'!$N$9+1)/'Scenario Inputs'!$O$9))*'Scenario Inputs'!$H$9</f>
        <v/>
      </c>
      <c r="J42" s="374">
        <f>MAX(0,MIN(1,(A42-'Scenario Inputs'!$N$10+1)/'Scenario Inputs'!$O$10))*'Scenario Inputs'!$H$10</f>
        <v/>
      </c>
      <c r="K42" s="374">
        <f>MAX(0,MIN(1,(A42-'Scenario Inputs'!$N$11+1)/'Scenario Inputs'!$O$11))*'Scenario Inputs'!$H$11</f>
        <v/>
      </c>
      <c r="L42" s="374">
        <f>MAX(0,MIN(1,(A42-'Scenario Inputs'!$N$12+1)/'Scenario Inputs'!$O$12))*'Scenario Inputs'!$H$12</f>
        <v/>
      </c>
      <c r="M42" s="374">
        <f>MAX(0,MIN(1,(A42-'Scenario Inputs'!$N$13+1)/'Scenario Inputs'!$O$13))*'Scenario Inputs'!$H$13</f>
        <v/>
      </c>
      <c r="N42" s="374">
        <f>MAX(0,MIN(1,(A42-'Scenario Inputs'!$N$14+1)/'Scenario Inputs'!$O$14))*'Scenario Inputs'!$H$14</f>
        <v/>
      </c>
      <c r="O42" s="374">
        <f>MAX(0,MIN(1,(A42-'Scenario Inputs'!$N$15+1)/'Scenario Inputs'!$O$15))*'Scenario Inputs'!$H$15</f>
        <v/>
      </c>
      <c r="P42" s="374">
        <f>MAX(0,MIN(1,(A42-'Scenario Inputs'!$N$16+1)/'Scenario Inputs'!$O$16))*'Scenario Inputs'!$H$16</f>
        <v/>
      </c>
      <c r="Q42" s="374">
        <f>MAX(0,MIN(1,(A42-'Scenario Inputs'!$N$17+1)/'Scenario Inputs'!$O$17))*'Scenario Inputs'!$H$17</f>
        <v/>
      </c>
      <c r="R42" s="374">
        <f>MAX(0,MIN(1,(A42-'Scenario Inputs'!$N$18+1)/'Scenario Inputs'!$O$18))*'Scenario Inputs'!$H$18</f>
        <v/>
      </c>
      <c r="S42" s="374">
        <f>MAX(0,MIN(1,(A42-'Scenario Inputs'!$N$19+1)/'Scenario Inputs'!$O$19))*'Scenario Inputs'!$H$19</f>
        <v/>
      </c>
      <c r="T42" s="374">
        <f>MAX(0,MIN(1,(A42-'Scenario Inputs'!$N$20+1)/'Scenario Inputs'!$O$20))*'Scenario Inputs'!$H$20</f>
        <v/>
      </c>
      <c r="U42" s="374">
        <f>MAX(0,MIN('Scenario Inputs'!$F$31,A42-'Scenario Inputs'!$F$37+1))*'Scenario Inputs'!$F$32</f>
        <v/>
      </c>
      <c r="V42" s="374">
        <f>MAX(0,MIN('Scenario Inputs'!$F$31,A42-'Scenario Inputs'!$F$37+1))*'Scenario Inputs'!$F$36</f>
        <v/>
      </c>
      <c r="W42" s="374">
        <f>SUM(G42:V42)+AL42+AM42</f>
        <v/>
      </c>
      <c r="X42" s="374">
        <f>MAX(0,MIN(1,(A42-'Scenario Inputs'!$N$7+1)/'Scenario Inputs'!$O$7))*'Scenario Inputs'!$J$7+MAX(0,MIN(1,(A42-'Scenario Inputs'!$N$8+1)/'Scenario Inputs'!$O$8))*'Scenario Inputs'!$J$8+MAX(0,MIN(1,(A42-'Scenario Inputs'!$N$9+1)/'Scenario Inputs'!$O$9))*'Scenario Inputs'!$J$9+MAX(0,MIN(1,(A42-'Scenario Inputs'!$N$10+1)/'Scenario Inputs'!$O$10))*'Scenario Inputs'!$J$10+MAX(0,MIN(1,(A42-'Scenario Inputs'!$N$11+1)/'Scenario Inputs'!$O$11))*'Scenario Inputs'!$J$11+MAX(0,MIN(1,(A42-'Scenario Inputs'!$N$12+1)/'Scenario Inputs'!$O$12))*'Scenario Inputs'!$J$12+MAX(0,MIN(1,(A42-'Scenario Inputs'!$N$13+1)/'Scenario Inputs'!$O$13))*'Scenario Inputs'!$J$13+MAX(0,MIN(1,(A42-'Scenario Inputs'!$N$14+1)/'Scenario Inputs'!$O$14))*'Scenario Inputs'!$J$14+MAX(0,MIN(1,(A42-'Scenario Inputs'!$N$15+1)/'Scenario Inputs'!$O$15))*'Scenario Inputs'!$J$15+MAX(0,MIN(1,(A42-'Scenario Inputs'!$N$16+1)/'Scenario Inputs'!$O$16))*'Scenario Inputs'!$J$16+MAX(0,MIN(1,(A42-'Scenario Inputs'!$N$17+1)/'Scenario Inputs'!$O$17))*'Scenario Inputs'!$J$17+MAX(0,MIN(1,(A42-'Scenario Inputs'!$N$18+1)/'Scenario Inputs'!$O$18))*'Scenario Inputs'!$J$18+MAX(0,MIN(1,(A42-'Scenario Inputs'!$N$19+1)/'Scenario Inputs'!$O$19))*'Scenario Inputs'!$J$19+MAX(0,MIN(1,(A42-'Scenario Inputs'!$N$20+1)/'Scenario Inputs'!$O$20))*'Scenario Inputs'!$J$20+MAX(0,MIN(1,(A42-'Scenario Inputs'!$N$21+1)/'Scenario Inputs'!$O$21))*'Scenario Inputs'!$J$21+U42+V42+AM42</f>
        <v/>
      </c>
      <c r="Y42" s="374">
        <f>W42-E42</f>
        <v/>
      </c>
      <c r="Z42" s="374">
        <f>X42-E42</f>
        <v/>
      </c>
      <c r="AA42" s="374">
        <f>AA41+E42</f>
        <v/>
      </c>
      <c r="AB42" s="335">
        <f>AB41+W42</f>
        <v/>
      </c>
      <c r="AC42" s="335">
        <f>AC41+X42</f>
        <v/>
      </c>
      <c r="AD42" s="335">
        <f>AB42-AA42</f>
        <v/>
      </c>
      <c r="AE42" s="335">
        <f>AC42-AA42</f>
        <v/>
      </c>
      <c r="AF42" s="335">
        <f>MAX(0,MIN(1,(A42-'Scenario Inputs'!$N$7+1)/'Scenario Inputs'!$O$7))*'Scenario Inputs'!$L$7+MAX(0,MIN(1,(A42-'Scenario Inputs'!$N$8+1)/'Scenario Inputs'!$O$8))*'Scenario Inputs'!$L$8+MAX(0,MIN(1,(A42-'Scenario Inputs'!$N$9+1)/'Scenario Inputs'!$O$9))*'Scenario Inputs'!$L$9+MAX(0,MIN(1,(A42-'Scenario Inputs'!$N$10+1)/'Scenario Inputs'!$O$10))*'Scenario Inputs'!$L$10+MAX(0,MIN(1,(A42-'Scenario Inputs'!$N$11+1)/'Scenario Inputs'!$O$11))*'Scenario Inputs'!$L$11+MAX(0,MIN(1,(A42-'Scenario Inputs'!$N$12+1)/'Scenario Inputs'!$O$12))*'Scenario Inputs'!$L$12+MAX(0,MIN(1,(A42-'Scenario Inputs'!$N$13+1)/'Scenario Inputs'!$O$13))*'Scenario Inputs'!$L$13+MAX(0,MIN(1,(A42-'Scenario Inputs'!$N$14+1)/'Scenario Inputs'!$O$14))*'Scenario Inputs'!$L$14+MAX(0,MIN(1,(A42-'Scenario Inputs'!$N$15+1)/'Scenario Inputs'!$O$15))*'Scenario Inputs'!$L$15+MAX(0,MIN(1,(A42-'Scenario Inputs'!$N$16+1)/'Scenario Inputs'!$O$16))*'Scenario Inputs'!$L$16+MAX(0,MIN(1,(A42-'Scenario Inputs'!$N$17+1)/'Scenario Inputs'!$O$17))*'Scenario Inputs'!$L$17+MAX(0,MIN(1,(A42-'Scenario Inputs'!$N$18+1)/'Scenario Inputs'!$O$18))*'Scenario Inputs'!$L$18+MAX(0,MIN(1,(A42-'Scenario Inputs'!$N$19+1)/'Scenario Inputs'!$O$19))*'Scenario Inputs'!$L$19+MAX(0,MIN(1,(A42-'Scenario Inputs'!$N$20+1)/'Scenario Inputs'!$O$20))*'Scenario Inputs'!$L$20+MAX(0,MIN(1,(A42-'Scenario Inputs'!$N$21+1)/'Scenario Inputs'!$O$21))*'Scenario Inputs'!$L$21</f>
        <v/>
      </c>
      <c r="AG42" s="335">
        <f>AF42*'Scenario Inputs'!$B$4</f>
        <v/>
      </c>
      <c r="AH42" s="335">
        <f>E42-AG42</f>
        <v/>
      </c>
      <c r="AI42" s="335">
        <f>X42+AG42-E42</f>
        <v/>
      </c>
      <c r="AJ42" s="335">
        <f>AJ41+AG42</f>
        <v/>
      </c>
      <c r="AK42" s="335">
        <f>AK41+AI42</f>
        <v/>
      </c>
      <c r="AL42" s="335">
        <f>MAX(0,MIN(1,(A42-'Scenario Inputs'!$N$21+1)/'Scenario Inputs'!$O$21))*'Scenario Inputs'!$H$21</f>
        <v/>
      </c>
      <c r="AM42" s="335">
        <f>MAX(0,MIN('Scenario Inputs'!$F$31,A42-'Scenario Inputs'!$F$37+1))*'Scenario Inputs'!$F$39</f>
        <v/>
      </c>
    </row>
    <row r="43">
      <c r="A43" s="373" t="n">
        <v>40</v>
      </c>
      <c r="B43" s="373">
        <f>MIN(A43,Assumptions!$B$6)</f>
        <v/>
      </c>
      <c r="C43" s="373">
        <f>B43*Assumptions!$B$4</f>
        <v/>
      </c>
      <c r="D43" s="374">
        <f>C43*Assumptions!$B$5</f>
        <v/>
      </c>
      <c r="E43" s="374">
        <f>C43*Assumptions!$B$17</f>
        <v/>
      </c>
      <c r="F43" s="374">
        <f>D43-E43</f>
        <v/>
      </c>
      <c r="G43" s="374">
        <f>MAX(0,MIN(1,(A43-'Scenario Inputs'!$N$7+1)/'Scenario Inputs'!$O$7))*'Scenario Inputs'!$H$7</f>
        <v/>
      </c>
      <c r="H43" s="374">
        <f>MAX(0,MIN(1,(A43-'Scenario Inputs'!$N$8+1)/'Scenario Inputs'!$O$8))*'Scenario Inputs'!$H$8</f>
        <v/>
      </c>
      <c r="I43" s="374">
        <f>MAX(0,MIN(1,(A43-'Scenario Inputs'!$N$9+1)/'Scenario Inputs'!$O$9))*'Scenario Inputs'!$H$9</f>
        <v/>
      </c>
      <c r="J43" s="374">
        <f>MAX(0,MIN(1,(A43-'Scenario Inputs'!$N$10+1)/'Scenario Inputs'!$O$10))*'Scenario Inputs'!$H$10</f>
        <v/>
      </c>
      <c r="K43" s="374">
        <f>MAX(0,MIN(1,(A43-'Scenario Inputs'!$N$11+1)/'Scenario Inputs'!$O$11))*'Scenario Inputs'!$H$11</f>
        <v/>
      </c>
      <c r="L43" s="374">
        <f>MAX(0,MIN(1,(A43-'Scenario Inputs'!$N$12+1)/'Scenario Inputs'!$O$12))*'Scenario Inputs'!$H$12</f>
        <v/>
      </c>
      <c r="M43" s="374">
        <f>MAX(0,MIN(1,(A43-'Scenario Inputs'!$N$13+1)/'Scenario Inputs'!$O$13))*'Scenario Inputs'!$H$13</f>
        <v/>
      </c>
      <c r="N43" s="374">
        <f>MAX(0,MIN(1,(A43-'Scenario Inputs'!$N$14+1)/'Scenario Inputs'!$O$14))*'Scenario Inputs'!$H$14</f>
        <v/>
      </c>
      <c r="O43" s="374">
        <f>MAX(0,MIN(1,(A43-'Scenario Inputs'!$N$15+1)/'Scenario Inputs'!$O$15))*'Scenario Inputs'!$H$15</f>
        <v/>
      </c>
      <c r="P43" s="374">
        <f>MAX(0,MIN(1,(A43-'Scenario Inputs'!$N$16+1)/'Scenario Inputs'!$O$16))*'Scenario Inputs'!$H$16</f>
        <v/>
      </c>
      <c r="Q43" s="374">
        <f>MAX(0,MIN(1,(A43-'Scenario Inputs'!$N$17+1)/'Scenario Inputs'!$O$17))*'Scenario Inputs'!$H$17</f>
        <v/>
      </c>
      <c r="R43" s="374">
        <f>MAX(0,MIN(1,(A43-'Scenario Inputs'!$N$18+1)/'Scenario Inputs'!$O$18))*'Scenario Inputs'!$H$18</f>
        <v/>
      </c>
      <c r="S43" s="374">
        <f>MAX(0,MIN(1,(A43-'Scenario Inputs'!$N$19+1)/'Scenario Inputs'!$O$19))*'Scenario Inputs'!$H$19</f>
        <v/>
      </c>
      <c r="T43" s="374">
        <f>MAX(0,MIN(1,(A43-'Scenario Inputs'!$N$20+1)/'Scenario Inputs'!$O$20))*'Scenario Inputs'!$H$20</f>
        <v/>
      </c>
      <c r="U43" s="374">
        <f>MAX(0,MIN('Scenario Inputs'!$F$31,A43-'Scenario Inputs'!$F$37+1))*'Scenario Inputs'!$F$32</f>
        <v/>
      </c>
      <c r="V43" s="374">
        <f>MAX(0,MIN('Scenario Inputs'!$F$31,A43-'Scenario Inputs'!$F$37+1))*'Scenario Inputs'!$F$36</f>
        <v/>
      </c>
      <c r="W43" s="374">
        <f>SUM(G43:V43)+AL43+AM43</f>
        <v/>
      </c>
      <c r="X43" s="374">
        <f>MAX(0,MIN(1,(A43-'Scenario Inputs'!$N$7+1)/'Scenario Inputs'!$O$7))*'Scenario Inputs'!$J$7+MAX(0,MIN(1,(A43-'Scenario Inputs'!$N$8+1)/'Scenario Inputs'!$O$8))*'Scenario Inputs'!$J$8+MAX(0,MIN(1,(A43-'Scenario Inputs'!$N$9+1)/'Scenario Inputs'!$O$9))*'Scenario Inputs'!$J$9+MAX(0,MIN(1,(A43-'Scenario Inputs'!$N$10+1)/'Scenario Inputs'!$O$10))*'Scenario Inputs'!$J$10+MAX(0,MIN(1,(A43-'Scenario Inputs'!$N$11+1)/'Scenario Inputs'!$O$11))*'Scenario Inputs'!$J$11+MAX(0,MIN(1,(A43-'Scenario Inputs'!$N$12+1)/'Scenario Inputs'!$O$12))*'Scenario Inputs'!$J$12+MAX(0,MIN(1,(A43-'Scenario Inputs'!$N$13+1)/'Scenario Inputs'!$O$13))*'Scenario Inputs'!$J$13+MAX(0,MIN(1,(A43-'Scenario Inputs'!$N$14+1)/'Scenario Inputs'!$O$14))*'Scenario Inputs'!$J$14+MAX(0,MIN(1,(A43-'Scenario Inputs'!$N$15+1)/'Scenario Inputs'!$O$15))*'Scenario Inputs'!$J$15+MAX(0,MIN(1,(A43-'Scenario Inputs'!$N$16+1)/'Scenario Inputs'!$O$16))*'Scenario Inputs'!$J$16+MAX(0,MIN(1,(A43-'Scenario Inputs'!$N$17+1)/'Scenario Inputs'!$O$17))*'Scenario Inputs'!$J$17+MAX(0,MIN(1,(A43-'Scenario Inputs'!$N$18+1)/'Scenario Inputs'!$O$18))*'Scenario Inputs'!$J$18+MAX(0,MIN(1,(A43-'Scenario Inputs'!$N$19+1)/'Scenario Inputs'!$O$19))*'Scenario Inputs'!$J$19+MAX(0,MIN(1,(A43-'Scenario Inputs'!$N$20+1)/'Scenario Inputs'!$O$20))*'Scenario Inputs'!$J$20+MAX(0,MIN(1,(A43-'Scenario Inputs'!$N$21+1)/'Scenario Inputs'!$O$21))*'Scenario Inputs'!$J$21+U43+V43+AM43</f>
        <v/>
      </c>
      <c r="Y43" s="374">
        <f>W43-E43</f>
        <v/>
      </c>
      <c r="Z43" s="374">
        <f>X43-E43</f>
        <v/>
      </c>
      <c r="AA43" s="374">
        <f>AA42+E43</f>
        <v/>
      </c>
      <c r="AB43" s="335">
        <f>AB42+W43</f>
        <v/>
      </c>
      <c r="AC43" s="335">
        <f>AC42+X43</f>
        <v/>
      </c>
      <c r="AD43" s="335">
        <f>AB43-AA43</f>
        <v/>
      </c>
      <c r="AE43" s="335">
        <f>AC43-AA43</f>
        <v/>
      </c>
      <c r="AF43" s="335">
        <f>MAX(0,MIN(1,(A43-'Scenario Inputs'!$N$7+1)/'Scenario Inputs'!$O$7))*'Scenario Inputs'!$L$7+MAX(0,MIN(1,(A43-'Scenario Inputs'!$N$8+1)/'Scenario Inputs'!$O$8))*'Scenario Inputs'!$L$8+MAX(0,MIN(1,(A43-'Scenario Inputs'!$N$9+1)/'Scenario Inputs'!$O$9))*'Scenario Inputs'!$L$9+MAX(0,MIN(1,(A43-'Scenario Inputs'!$N$10+1)/'Scenario Inputs'!$O$10))*'Scenario Inputs'!$L$10+MAX(0,MIN(1,(A43-'Scenario Inputs'!$N$11+1)/'Scenario Inputs'!$O$11))*'Scenario Inputs'!$L$11+MAX(0,MIN(1,(A43-'Scenario Inputs'!$N$12+1)/'Scenario Inputs'!$O$12))*'Scenario Inputs'!$L$12+MAX(0,MIN(1,(A43-'Scenario Inputs'!$N$13+1)/'Scenario Inputs'!$O$13))*'Scenario Inputs'!$L$13+MAX(0,MIN(1,(A43-'Scenario Inputs'!$N$14+1)/'Scenario Inputs'!$O$14))*'Scenario Inputs'!$L$14+MAX(0,MIN(1,(A43-'Scenario Inputs'!$N$15+1)/'Scenario Inputs'!$O$15))*'Scenario Inputs'!$L$15+MAX(0,MIN(1,(A43-'Scenario Inputs'!$N$16+1)/'Scenario Inputs'!$O$16))*'Scenario Inputs'!$L$16+MAX(0,MIN(1,(A43-'Scenario Inputs'!$N$17+1)/'Scenario Inputs'!$O$17))*'Scenario Inputs'!$L$17+MAX(0,MIN(1,(A43-'Scenario Inputs'!$N$18+1)/'Scenario Inputs'!$O$18))*'Scenario Inputs'!$L$18+MAX(0,MIN(1,(A43-'Scenario Inputs'!$N$19+1)/'Scenario Inputs'!$O$19))*'Scenario Inputs'!$L$19+MAX(0,MIN(1,(A43-'Scenario Inputs'!$N$20+1)/'Scenario Inputs'!$O$20))*'Scenario Inputs'!$L$20+MAX(0,MIN(1,(A43-'Scenario Inputs'!$N$21+1)/'Scenario Inputs'!$O$21))*'Scenario Inputs'!$L$21</f>
        <v/>
      </c>
      <c r="AG43" s="335">
        <f>AF43*'Scenario Inputs'!$B$4</f>
        <v/>
      </c>
      <c r="AH43" s="335">
        <f>E43-AG43</f>
        <v/>
      </c>
      <c r="AI43" s="335">
        <f>X43+AG43-E43</f>
        <v/>
      </c>
      <c r="AJ43" s="335">
        <f>AJ42+AG43</f>
        <v/>
      </c>
      <c r="AK43" s="335">
        <f>AK42+AI43</f>
        <v/>
      </c>
      <c r="AL43" s="335">
        <f>MAX(0,MIN(1,(A43-'Scenario Inputs'!$N$21+1)/'Scenario Inputs'!$O$21))*'Scenario Inputs'!$H$21</f>
        <v/>
      </c>
      <c r="AM43" s="335">
        <f>MAX(0,MIN('Scenario Inputs'!$F$31,A43-'Scenario Inputs'!$F$37+1))*'Scenario Inputs'!$F$39</f>
        <v/>
      </c>
    </row>
  </sheetData>
  <mergeCells count="3">
    <mergeCell ref="A1:AE1"/>
    <mergeCell ref="A1:AA1"/>
    <mergeCell ref="A1:AK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N107"/>
  <sheetViews>
    <sheetView workbookViewId="0">
      <selection activeCell="A1" sqref="A1"/>
    </sheetView>
  </sheetViews>
  <sheetFormatPr baseColWidth="8" defaultRowHeight="15"/>
  <cols>
    <col width="54" customWidth="1" style="66" min="1" max="1"/>
    <col width="26" customWidth="1" style="66" min="2" max="2"/>
    <col width="45" customWidth="1" style="66" min="4" max="4"/>
    <col width="25" customWidth="1" style="66" min="5" max="5"/>
    <col width="25" customWidth="1" style="66" min="6" max="6"/>
    <col width="25" customWidth="1" style="66" min="7" max="7"/>
    <col width="36" customWidth="1" style="66" min="10" max="10"/>
    <col width="38" customWidth="1" style="66" min="11" max="11"/>
    <col width="18" customWidth="1" style="66" min="12" max="12"/>
    <col width="40" customWidth="1" style="66" min="13" max="13"/>
    <col width="22" customWidth="1" style="66" min="14" max="14"/>
  </cols>
  <sheetData>
    <row r="1">
      <c r="A1" s="375" t="inlineStr">
        <is>
          <t>Rhode Island Childhood Capital — Policy Dashboard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3">
      <c r="A3" s="232" t="inlineStr">
        <is>
          <t>Metric</t>
        </is>
      </c>
      <c r="B3" s="232" t="inlineStr">
        <is>
          <t>Selected scenario value</t>
        </is>
      </c>
      <c r="D3" s="232" t="inlineStr">
        <is>
          <t>Scenario</t>
        </is>
      </c>
      <c r="E3" s="232" t="inlineStr">
        <is>
          <t>Mature public savings incl. legacy</t>
        </is>
      </c>
      <c r="F3" s="232" t="inlineStr">
        <is>
          <t>Mature direct RI savings incl. 50% federal reinvestment</t>
        </is>
      </c>
      <c r="G3" s="232" t="inlineStr">
        <is>
          <t>Annual RI net vs steady-state cost</t>
        </is>
      </c>
      <c r="J3" s="158" t="n"/>
      <c r="K3" s="228" t="inlineStr">
        <is>
          <t>Selected full-maturity savings source</t>
        </is>
      </c>
      <c r="L3" s="228" t="inlineStr">
        <is>
          <t>Amount</t>
        </is>
      </c>
      <c r="M3" s="312" t="inlineStr">
        <is>
          <t>No-new-tax funding metric</t>
        </is>
      </c>
      <c r="N3" s="312" t="inlineStr">
        <is>
          <t>Selected scenario</t>
        </is>
      </c>
    </row>
    <row r="4">
      <c r="A4" s="93" t="inlineStr">
        <is>
          <t>Selected scenario</t>
        </is>
      </c>
      <c r="B4" s="275">
        <f>'Scenario Inputs'!B3</f>
        <v/>
      </c>
      <c r="D4" s="10" t="inlineStr">
        <is>
          <t>Low</t>
        </is>
      </c>
      <c r="E4" s="376">
        <f>'Scenario Inputs'!$B$7*'Scenario Inputs'!$C$7+'Scenario Inputs'!$B$8*'Scenario Inputs'!$C$8+'Scenario Inputs'!$B$9*'Scenario Inputs'!$C$9+'Scenario Inputs'!$B$10*'Scenario Inputs'!$C$10+'Scenario Inputs'!$B$11*'Scenario Inputs'!$C$11+'Scenario Inputs'!$B$12*'Scenario Inputs'!$C$12+'Scenario Inputs'!$B$13*'Scenario Inputs'!$C$13+'Scenario Inputs'!$B$14*'Scenario Inputs'!$C$14+'Scenario Inputs'!$B$15*'Scenario Inputs'!$C$15+'Scenario Inputs'!$B$16*'Scenario Inputs'!$C$16+'Scenario Inputs'!$B$17*'Scenario Inputs'!$C$17+'Scenario Inputs'!$B$18*'Scenario Inputs'!$C$18+'Scenario Inputs'!$B$19*'Scenario Inputs'!$C$19+'Scenario Inputs'!$B$21*'Scenario Inputs'!$C$21+(('Scenario Inputs'!$B$7*'Scenario Inputs'!$C$7+'Scenario Inputs'!$B$8*'Scenario Inputs'!$C$8+'Scenario Inputs'!$B$9*'Scenario Inputs'!$C$9+'Scenario Inputs'!$B$10*'Scenario Inputs'!$C$10+'Scenario Inputs'!$B$11*'Scenario Inputs'!$C$11+'Scenario Inputs'!$B$12*'Scenario Inputs'!$C$12+'Scenario Inputs'!$B$13*'Scenario Inputs'!$C$13+'Scenario Inputs'!$B$16*'Scenario Inputs'!$C$16)*'Scenario Inputs'!$C$20)+'Scenario Inputs'!$B$32*'Scenario Inputs'!$B$31+'Scenario Inputs'!$B$36*'Scenario Inputs'!$B$31+'Scenario Inputs'!$B$39*'Scenario Inputs'!$B$31+'Scenario Inputs'!$B$45*'Scenario Inputs'!$B$44</f>
        <v/>
      </c>
      <c r="F4" s="376">
        <f>('Scenario Inputs'!$B$7*'Scenario Inputs'!$C$7*'Scenario Inputs'!$I$7+'Scenario Inputs'!$B$8*'Scenario Inputs'!$C$8*'Scenario Inputs'!$I$8+'Scenario Inputs'!$B$9*'Scenario Inputs'!$C$9*'Scenario Inputs'!$I$9+'Scenario Inputs'!$B$10*'Scenario Inputs'!$C$10*'Scenario Inputs'!$I$10+'Scenario Inputs'!$B$11*'Scenario Inputs'!$C$11*'Scenario Inputs'!$I$11+'Scenario Inputs'!$B$12*'Scenario Inputs'!$C$12*'Scenario Inputs'!$I$12+'Scenario Inputs'!$B$13*'Scenario Inputs'!$C$13*'Scenario Inputs'!$I$13+'Scenario Inputs'!$B$14*'Scenario Inputs'!$C$14*'Scenario Inputs'!$I$14+'Scenario Inputs'!$B$15*'Scenario Inputs'!$C$15*'Scenario Inputs'!$I$15+'Scenario Inputs'!$B$16*'Scenario Inputs'!$C$16*'Scenario Inputs'!$I$16+'Scenario Inputs'!$B$17*'Scenario Inputs'!$C$17*'Scenario Inputs'!$I$17+'Scenario Inputs'!$B$18*'Scenario Inputs'!$C$18*'Scenario Inputs'!$I$18+'Scenario Inputs'!$B$19*'Scenario Inputs'!$C$19*'Scenario Inputs'!$I$19+'Scenario Inputs'!$B$21*'Scenario Inputs'!$C$21*'Scenario Inputs'!$I$21+(('Scenario Inputs'!$B$7*'Scenario Inputs'!$C$7+'Scenario Inputs'!$B$8*'Scenario Inputs'!$C$8+'Scenario Inputs'!$B$9*'Scenario Inputs'!$C$9+'Scenario Inputs'!$B$10*'Scenario Inputs'!$C$10+'Scenario Inputs'!$B$11*'Scenario Inputs'!$C$11+'Scenario Inputs'!$B$12*'Scenario Inputs'!$C$12+'Scenario Inputs'!$B$13*'Scenario Inputs'!$C$13+'Scenario Inputs'!$B$16*'Scenario Inputs'!$C$16)*'Scenario Inputs'!$C$20*'Scenario Inputs'!$I$20)+'Scenario Inputs'!$B$32*'Scenario Inputs'!$B$31+'Scenario Inputs'!$B$36*'Scenario Inputs'!$B$31+'Scenario Inputs'!$B$39*'Scenario Inputs'!$B$31+('Scenario Inputs'!$B$45*'Scenario Inputs'!$B$44)*'Scenario Inputs'!$B$46)+(('Scenario Inputs'!$B$7*'Scenario Inputs'!$C$7*'Scenario Inputs'!$K$7+'Scenario Inputs'!$B$8*'Scenario Inputs'!$C$8*'Scenario Inputs'!$K$8+'Scenario Inputs'!$B$9*'Scenario Inputs'!$C$9*'Scenario Inputs'!$K$9+'Scenario Inputs'!$B$10*'Scenario Inputs'!$C$10*'Scenario Inputs'!$K$10+'Scenario Inputs'!$B$11*'Scenario Inputs'!$C$11*'Scenario Inputs'!$K$11+'Scenario Inputs'!$B$12*'Scenario Inputs'!$C$12*'Scenario Inputs'!$K$12+'Scenario Inputs'!$B$13*'Scenario Inputs'!$C$13*'Scenario Inputs'!$K$13+'Scenario Inputs'!$B$14*'Scenario Inputs'!$C$14*'Scenario Inputs'!$K$14+'Scenario Inputs'!$B$15*'Scenario Inputs'!$C$15*'Scenario Inputs'!$K$15+'Scenario Inputs'!$B$16*'Scenario Inputs'!$C$16*'Scenario Inputs'!$K$16+'Scenario Inputs'!$B$17*'Scenario Inputs'!$C$17*'Scenario Inputs'!$K$17+'Scenario Inputs'!$B$18*'Scenario Inputs'!$C$18*'Scenario Inputs'!$K$18+'Scenario Inputs'!$B$19*'Scenario Inputs'!$C$19*'Scenario Inputs'!$K$19+'Scenario Inputs'!$B$21*'Scenario Inputs'!$C$21*'Scenario Inputs'!$K$21+(('Scenario Inputs'!$B$7*'Scenario Inputs'!$C$7+'Scenario Inputs'!$B$8*'Scenario Inputs'!$C$8+'Scenario Inputs'!$B$9*'Scenario Inputs'!$C$9+'Scenario Inputs'!$B$10*'Scenario Inputs'!$C$10+'Scenario Inputs'!$B$11*'Scenario Inputs'!$C$11+'Scenario Inputs'!$B$12*'Scenario Inputs'!$C$12+'Scenario Inputs'!$B$13*'Scenario Inputs'!$C$13+'Scenario Inputs'!$B$16*'Scenario Inputs'!$C$16)*'Scenario Inputs'!$C$20*'Scenario Inputs'!$K$20)+('Scenario Inputs'!$B$45*'Scenario Inputs'!$B$44)*'Scenario Inputs'!$B$47)*'Scenario Inputs'!$B$4)</f>
        <v/>
      </c>
      <c r="G4" s="376">
        <f>F4-Assumptions!$B$20</f>
        <v/>
      </c>
      <c r="K4" s="377">
        <f>'Scenario Inputs'!A7</f>
        <v/>
      </c>
      <c r="L4" s="377">
        <f>'Scenario Inputs'!H7</f>
        <v/>
      </c>
      <c r="M4" t="inlineStr">
        <is>
          <t>Year-1 residual RI funding gap</t>
        </is>
      </c>
      <c r="N4" s="377">
        <f>'Funding Stack'!T7</f>
        <v/>
      </c>
    </row>
    <row r="5">
      <c r="A5" s="93" t="inlineStr">
        <is>
          <t>Federal reinvestment share of federal savings</t>
        </is>
      </c>
      <c r="B5" s="378">
        <f>'Scenario Inputs'!B4</f>
        <v/>
      </c>
      <c r="D5" s="10" t="inlineStr">
        <is>
          <t>Base</t>
        </is>
      </c>
      <c r="E5" s="376">
        <f>'Scenario Inputs'!$B$7*'Scenario Inputs'!$D$7+'Scenario Inputs'!$B$8*'Scenario Inputs'!$D$8+'Scenario Inputs'!$B$9*'Scenario Inputs'!$D$9+'Scenario Inputs'!$B$10*'Scenario Inputs'!$D$10+'Scenario Inputs'!$B$11*'Scenario Inputs'!$D$11+'Scenario Inputs'!$B$12*'Scenario Inputs'!$D$12+'Scenario Inputs'!$B$13*'Scenario Inputs'!$D$13+'Scenario Inputs'!$B$14*'Scenario Inputs'!$D$14+'Scenario Inputs'!$B$15*'Scenario Inputs'!$D$15+'Scenario Inputs'!$B$16*'Scenario Inputs'!$D$16+'Scenario Inputs'!$B$17*'Scenario Inputs'!$D$17+'Scenario Inputs'!$B$18*'Scenario Inputs'!$D$18+'Scenario Inputs'!$B$19*'Scenario Inputs'!$D$19+'Scenario Inputs'!$B$21*'Scenario Inputs'!$D$21+(('Scenario Inputs'!$B$7*'Scenario Inputs'!$D$7+'Scenario Inputs'!$B$8*'Scenario Inputs'!$D$8+'Scenario Inputs'!$B$9*'Scenario Inputs'!$D$9+'Scenario Inputs'!$B$10*'Scenario Inputs'!$D$10+'Scenario Inputs'!$B$11*'Scenario Inputs'!$D$11+'Scenario Inputs'!$B$12*'Scenario Inputs'!$D$12+'Scenario Inputs'!$B$13*'Scenario Inputs'!$D$13+'Scenario Inputs'!$B$16*'Scenario Inputs'!$D$16)*'Scenario Inputs'!$D$20)+'Scenario Inputs'!$C$32*'Scenario Inputs'!$C$31+'Scenario Inputs'!$C$36*'Scenario Inputs'!$C$31+'Scenario Inputs'!$C$39*'Scenario Inputs'!$C$31+'Scenario Inputs'!$B$45*'Scenario Inputs'!$C$44</f>
        <v/>
      </c>
      <c r="F5" s="376">
        <f>('Scenario Inputs'!$B$7*'Scenario Inputs'!$D$7*'Scenario Inputs'!$I$7+'Scenario Inputs'!$B$8*'Scenario Inputs'!$D$8*'Scenario Inputs'!$I$8+'Scenario Inputs'!$B$9*'Scenario Inputs'!$D$9*'Scenario Inputs'!$I$9+'Scenario Inputs'!$B$10*'Scenario Inputs'!$D$10*'Scenario Inputs'!$I$10+'Scenario Inputs'!$B$11*'Scenario Inputs'!$D$11*'Scenario Inputs'!$I$11+'Scenario Inputs'!$B$12*'Scenario Inputs'!$D$12*'Scenario Inputs'!$I$12+'Scenario Inputs'!$B$13*'Scenario Inputs'!$D$13*'Scenario Inputs'!$I$13+'Scenario Inputs'!$B$14*'Scenario Inputs'!$D$14*'Scenario Inputs'!$I$14+'Scenario Inputs'!$B$15*'Scenario Inputs'!$D$15*'Scenario Inputs'!$I$15+'Scenario Inputs'!$B$16*'Scenario Inputs'!$D$16*'Scenario Inputs'!$I$16+'Scenario Inputs'!$B$17*'Scenario Inputs'!$D$17*'Scenario Inputs'!$I$17+'Scenario Inputs'!$B$18*'Scenario Inputs'!$D$18*'Scenario Inputs'!$I$18+'Scenario Inputs'!$B$19*'Scenario Inputs'!$D$19*'Scenario Inputs'!$I$19+'Scenario Inputs'!$B$21*'Scenario Inputs'!$D$21*'Scenario Inputs'!$I$21+(('Scenario Inputs'!$B$7*'Scenario Inputs'!$D$7+'Scenario Inputs'!$B$8*'Scenario Inputs'!$D$8+'Scenario Inputs'!$B$9*'Scenario Inputs'!$D$9+'Scenario Inputs'!$B$10*'Scenario Inputs'!$D$10+'Scenario Inputs'!$B$11*'Scenario Inputs'!$D$11+'Scenario Inputs'!$B$12*'Scenario Inputs'!$D$12+'Scenario Inputs'!$B$13*'Scenario Inputs'!$D$13+'Scenario Inputs'!$B$16*'Scenario Inputs'!$D$16)*'Scenario Inputs'!$D$20*'Scenario Inputs'!$I$20)+'Scenario Inputs'!$C$32*'Scenario Inputs'!$C$31+'Scenario Inputs'!$C$36*'Scenario Inputs'!$C$31+'Scenario Inputs'!$C$39*'Scenario Inputs'!$C$31+('Scenario Inputs'!$B$45*'Scenario Inputs'!$C$44)*'Scenario Inputs'!$B$46)+(('Scenario Inputs'!$B$7*'Scenario Inputs'!$D$7*'Scenario Inputs'!$K$7+'Scenario Inputs'!$B$8*'Scenario Inputs'!$D$8*'Scenario Inputs'!$K$8+'Scenario Inputs'!$B$9*'Scenario Inputs'!$D$9*'Scenario Inputs'!$K$9+'Scenario Inputs'!$B$10*'Scenario Inputs'!$D$10*'Scenario Inputs'!$K$10+'Scenario Inputs'!$B$11*'Scenario Inputs'!$D$11*'Scenario Inputs'!$K$11+'Scenario Inputs'!$B$12*'Scenario Inputs'!$D$12*'Scenario Inputs'!$K$12+'Scenario Inputs'!$B$13*'Scenario Inputs'!$D$13*'Scenario Inputs'!$K$13+'Scenario Inputs'!$B$14*'Scenario Inputs'!$D$14*'Scenario Inputs'!$K$14+'Scenario Inputs'!$B$15*'Scenario Inputs'!$D$15*'Scenario Inputs'!$K$15+'Scenario Inputs'!$B$16*'Scenario Inputs'!$D$16*'Scenario Inputs'!$K$16+'Scenario Inputs'!$B$17*'Scenario Inputs'!$D$17*'Scenario Inputs'!$K$17+'Scenario Inputs'!$B$18*'Scenario Inputs'!$D$18*'Scenario Inputs'!$K$18+'Scenario Inputs'!$B$19*'Scenario Inputs'!$D$19*'Scenario Inputs'!$K$19+'Scenario Inputs'!$B$21*'Scenario Inputs'!$D$21*'Scenario Inputs'!$K$21+(('Scenario Inputs'!$B$7*'Scenario Inputs'!$D$7+'Scenario Inputs'!$B$8*'Scenario Inputs'!$D$8+'Scenario Inputs'!$B$9*'Scenario Inputs'!$D$9+'Scenario Inputs'!$B$10*'Scenario Inputs'!$D$10+'Scenario Inputs'!$B$11*'Scenario Inputs'!$D$11+'Scenario Inputs'!$B$12*'Scenario Inputs'!$D$12+'Scenario Inputs'!$B$13*'Scenario Inputs'!$D$13+'Scenario Inputs'!$B$16*'Scenario Inputs'!$D$16)*'Scenario Inputs'!$D$20*'Scenario Inputs'!$K$20)+('Scenario Inputs'!$B$45*'Scenario Inputs'!$C$44)*'Scenario Inputs'!$B$47)*'Scenario Inputs'!$B$4)</f>
        <v/>
      </c>
      <c r="G5" s="376">
        <f>F5-Assumptions!$B$20</f>
        <v/>
      </c>
      <c r="K5" s="377">
        <f>'Scenario Inputs'!A8</f>
        <v/>
      </c>
      <c r="L5" s="377">
        <f>'Scenario Inputs'!H8</f>
        <v/>
      </c>
      <c r="M5" t="inlineStr">
        <is>
          <t>Year-18 residual RI funding gap</t>
        </is>
      </c>
      <c r="N5" s="377">
        <f>'Funding Stack'!T8</f>
        <v/>
      </c>
    </row>
    <row r="6">
      <c r="A6" s="93" t="inlineStr">
        <is>
          <t>Annual RI births</t>
        </is>
      </c>
      <c r="B6" s="379">
        <f>Assumptions!B4</f>
        <v/>
      </c>
      <c r="D6" s="10" t="inlineStr">
        <is>
          <t>High</t>
        </is>
      </c>
      <c r="E6" s="376">
        <f>'Scenario Inputs'!$B$7*'Scenario Inputs'!$E$7+'Scenario Inputs'!$B$8*'Scenario Inputs'!$E$8+'Scenario Inputs'!$B$9*'Scenario Inputs'!$E$9+'Scenario Inputs'!$B$10*'Scenario Inputs'!$E$10+'Scenario Inputs'!$B$11*'Scenario Inputs'!$E$11+'Scenario Inputs'!$B$12*'Scenario Inputs'!$E$12+'Scenario Inputs'!$B$13*'Scenario Inputs'!$E$13+'Scenario Inputs'!$B$14*'Scenario Inputs'!$E$14+'Scenario Inputs'!$B$15*'Scenario Inputs'!$E$15+'Scenario Inputs'!$B$16*'Scenario Inputs'!$E$16+'Scenario Inputs'!$B$17*'Scenario Inputs'!$E$17+'Scenario Inputs'!$B$18*'Scenario Inputs'!$E$18+'Scenario Inputs'!$B$19*'Scenario Inputs'!$E$19+'Scenario Inputs'!$B$21*'Scenario Inputs'!$E$21+(('Scenario Inputs'!$B$7*'Scenario Inputs'!$E$7+'Scenario Inputs'!$B$8*'Scenario Inputs'!$E$8+'Scenario Inputs'!$B$9*'Scenario Inputs'!$E$9+'Scenario Inputs'!$B$10*'Scenario Inputs'!$E$10+'Scenario Inputs'!$B$11*'Scenario Inputs'!$E$11+'Scenario Inputs'!$B$12*'Scenario Inputs'!$E$12+'Scenario Inputs'!$B$13*'Scenario Inputs'!$E$13+'Scenario Inputs'!$B$16*'Scenario Inputs'!$E$16)*'Scenario Inputs'!$E$20)+'Scenario Inputs'!$D$32*'Scenario Inputs'!$D$31+'Scenario Inputs'!$D$36*'Scenario Inputs'!$D$31+'Scenario Inputs'!$D$39*'Scenario Inputs'!$D$31+'Scenario Inputs'!$B$45*'Scenario Inputs'!$D$44</f>
        <v/>
      </c>
      <c r="F6" s="376">
        <f>('Scenario Inputs'!$B$7*'Scenario Inputs'!$E$7*'Scenario Inputs'!$I$7+'Scenario Inputs'!$B$8*'Scenario Inputs'!$E$8*'Scenario Inputs'!$I$8+'Scenario Inputs'!$B$9*'Scenario Inputs'!$E$9*'Scenario Inputs'!$I$9+'Scenario Inputs'!$B$10*'Scenario Inputs'!$E$10*'Scenario Inputs'!$I$10+'Scenario Inputs'!$B$11*'Scenario Inputs'!$E$11*'Scenario Inputs'!$I$11+'Scenario Inputs'!$B$12*'Scenario Inputs'!$E$12*'Scenario Inputs'!$I$12+'Scenario Inputs'!$B$13*'Scenario Inputs'!$E$13*'Scenario Inputs'!$I$13+'Scenario Inputs'!$B$14*'Scenario Inputs'!$E$14*'Scenario Inputs'!$I$14+'Scenario Inputs'!$B$15*'Scenario Inputs'!$E$15*'Scenario Inputs'!$I$15+'Scenario Inputs'!$B$16*'Scenario Inputs'!$E$16*'Scenario Inputs'!$I$16+'Scenario Inputs'!$B$17*'Scenario Inputs'!$E$17*'Scenario Inputs'!$I$17+'Scenario Inputs'!$B$18*'Scenario Inputs'!$E$18*'Scenario Inputs'!$I$18+'Scenario Inputs'!$B$19*'Scenario Inputs'!$E$19*'Scenario Inputs'!$I$19+'Scenario Inputs'!$B$21*'Scenario Inputs'!$E$21*'Scenario Inputs'!$I$21+(('Scenario Inputs'!$B$7*'Scenario Inputs'!$E$7+'Scenario Inputs'!$B$8*'Scenario Inputs'!$E$8+'Scenario Inputs'!$B$9*'Scenario Inputs'!$E$9+'Scenario Inputs'!$B$10*'Scenario Inputs'!$E$10+'Scenario Inputs'!$B$11*'Scenario Inputs'!$E$11+'Scenario Inputs'!$B$12*'Scenario Inputs'!$E$12+'Scenario Inputs'!$B$13*'Scenario Inputs'!$E$13+'Scenario Inputs'!$B$16*'Scenario Inputs'!$E$16)*'Scenario Inputs'!$E$20*'Scenario Inputs'!$I$20)+'Scenario Inputs'!$D$32*'Scenario Inputs'!$D$31+'Scenario Inputs'!$D$36*'Scenario Inputs'!$D$31+'Scenario Inputs'!$D$39*'Scenario Inputs'!$D$31+('Scenario Inputs'!$B$45*'Scenario Inputs'!$D$44)*'Scenario Inputs'!$B$46)+(('Scenario Inputs'!$B$7*'Scenario Inputs'!$E$7*'Scenario Inputs'!$K$7+'Scenario Inputs'!$B$8*'Scenario Inputs'!$E$8*'Scenario Inputs'!$K$8+'Scenario Inputs'!$B$9*'Scenario Inputs'!$E$9*'Scenario Inputs'!$K$9+'Scenario Inputs'!$B$10*'Scenario Inputs'!$E$10*'Scenario Inputs'!$K$10+'Scenario Inputs'!$B$11*'Scenario Inputs'!$E$11*'Scenario Inputs'!$K$11+'Scenario Inputs'!$B$12*'Scenario Inputs'!$E$12*'Scenario Inputs'!$K$12+'Scenario Inputs'!$B$13*'Scenario Inputs'!$E$13*'Scenario Inputs'!$K$13+'Scenario Inputs'!$B$14*'Scenario Inputs'!$E$14*'Scenario Inputs'!$K$14+'Scenario Inputs'!$B$15*'Scenario Inputs'!$E$15*'Scenario Inputs'!$K$15+'Scenario Inputs'!$B$16*'Scenario Inputs'!$E$16*'Scenario Inputs'!$K$16+'Scenario Inputs'!$B$17*'Scenario Inputs'!$E$17*'Scenario Inputs'!$K$17+'Scenario Inputs'!$B$18*'Scenario Inputs'!$E$18*'Scenario Inputs'!$K$18+'Scenario Inputs'!$B$19*'Scenario Inputs'!$E$19*'Scenario Inputs'!$K$19+'Scenario Inputs'!$B$21*'Scenario Inputs'!$E$21*'Scenario Inputs'!$K$21+(('Scenario Inputs'!$B$7*'Scenario Inputs'!$E$7+'Scenario Inputs'!$B$8*'Scenario Inputs'!$E$8+'Scenario Inputs'!$B$9*'Scenario Inputs'!$E$9+'Scenario Inputs'!$B$10*'Scenario Inputs'!$E$10+'Scenario Inputs'!$B$11*'Scenario Inputs'!$E$11+'Scenario Inputs'!$B$12*'Scenario Inputs'!$E$12+'Scenario Inputs'!$B$13*'Scenario Inputs'!$E$13+'Scenario Inputs'!$B$16*'Scenario Inputs'!$E$16)*'Scenario Inputs'!$E$20*'Scenario Inputs'!$K$20)+('Scenario Inputs'!$B$45*'Scenario Inputs'!$D$44)*'Scenario Inputs'!$B$47)*'Scenario Inputs'!$B$4)</f>
        <v/>
      </c>
      <c r="G6" s="376">
        <f>F6-Assumptions!$B$20</f>
        <v/>
      </c>
      <c r="K6" s="377">
        <f>'Scenario Inputs'!A9</f>
        <v/>
      </c>
      <c r="L6" s="377">
        <f>'Scenario Inputs'!H9</f>
        <v/>
      </c>
      <c r="M6" t="inlineStr">
        <is>
          <t>Year-40 residual RI funding gap</t>
        </is>
      </c>
      <c r="N6" s="377">
        <f>'Funding Stack'!T9</f>
        <v/>
      </c>
    </row>
    <row r="7">
      <c r="A7" s="93" t="inlineStr">
        <is>
          <t>Year-1 state account cost</t>
        </is>
      </c>
      <c r="B7" s="376">
        <f>Assumptions!B19</f>
        <v/>
      </c>
      <c r="D7" t="inlineStr">
        <is>
          <t>Transformational</t>
        </is>
      </c>
      <c r="E7" s="377">
        <f>'Scenario Inputs'!$B$7*'Scenario Inputs'!$F$7+'Scenario Inputs'!$B$8*'Scenario Inputs'!$F$8+'Scenario Inputs'!$B$9*'Scenario Inputs'!$F$9+'Scenario Inputs'!$B$10*'Scenario Inputs'!$F$10+'Scenario Inputs'!$B$11*'Scenario Inputs'!$F$11+'Scenario Inputs'!$B$12*'Scenario Inputs'!$F$12+'Scenario Inputs'!$B$13*'Scenario Inputs'!$F$13+'Scenario Inputs'!$B$14*'Scenario Inputs'!$F$14+'Scenario Inputs'!$B$15*'Scenario Inputs'!$F$15+'Scenario Inputs'!$B$16*'Scenario Inputs'!$F$16+'Scenario Inputs'!$B$17*'Scenario Inputs'!$F$17+'Scenario Inputs'!$B$18*'Scenario Inputs'!$F$18+'Scenario Inputs'!$B$19*'Scenario Inputs'!$F$19+'Scenario Inputs'!$B$21*'Scenario Inputs'!$F$21+(('Scenario Inputs'!$B$7*'Scenario Inputs'!$F$7+'Scenario Inputs'!$B$8*'Scenario Inputs'!$F$8+'Scenario Inputs'!$B$9*'Scenario Inputs'!$F$9+'Scenario Inputs'!$B$10*'Scenario Inputs'!$F$10+'Scenario Inputs'!$B$11*'Scenario Inputs'!$F$11+'Scenario Inputs'!$B$12*'Scenario Inputs'!$F$12+'Scenario Inputs'!$B$13*'Scenario Inputs'!$F$13+'Scenario Inputs'!$B$16*'Scenario Inputs'!$F$16)*'Scenario Inputs'!$F$20)+'Scenario Inputs'!$E$32*'Scenario Inputs'!$E$31+'Scenario Inputs'!$E$36*'Scenario Inputs'!$E$31+'Scenario Inputs'!$E$39*'Scenario Inputs'!$E$31+'Scenario Inputs'!$B$45*'Scenario Inputs'!$E$44</f>
        <v/>
      </c>
      <c r="F7" s="377">
        <f>('Scenario Inputs'!$B$7*'Scenario Inputs'!$F$7*'Scenario Inputs'!$I$7+'Scenario Inputs'!$B$8*'Scenario Inputs'!$F$8*'Scenario Inputs'!$I$8+'Scenario Inputs'!$B$9*'Scenario Inputs'!$F$9*'Scenario Inputs'!$I$9+'Scenario Inputs'!$B$10*'Scenario Inputs'!$F$10*'Scenario Inputs'!$I$10+'Scenario Inputs'!$B$11*'Scenario Inputs'!$F$11*'Scenario Inputs'!$I$11+'Scenario Inputs'!$B$12*'Scenario Inputs'!$F$12*'Scenario Inputs'!$I$12+'Scenario Inputs'!$B$13*'Scenario Inputs'!$F$13*'Scenario Inputs'!$I$13+'Scenario Inputs'!$B$14*'Scenario Inputs'!$F$14*'Scenario Inputs'!$I$14+'Scenario Inputs'!$B$15*'Scenario Inputs'!$F$15*'Scenario Inputs'!$I$15+'Scenario Inputs'!$B$16*'Scenario Inputs'!$F$16*'Scenario Inputs'!$I$16+'Scenario Inputs'!$B$17*'Scenario Inputs'!$F$17*'Scenario Inputs'!$I$17+'Scenario Inputs'!$B$18*'Scenario Inputs'!$F$18*'Scenario Inputs'!$I$18+'Scenario Inputs'!$B$19*'Scenario Inputs'!$F$19*'Scenario Inputs'!$I$19+'Scenario Inputs'!$B$21*'Scenario Inputs'!$F$21*'Scenario Inputs'!$I$21+(('Scenario Inputs'!$B$7*'Scenario Inputs'!$F$7+'Scenario Inputs'!$B$8*'Scenario Inputs'!$F$8+'Scenario Inputs'!$B$9*'Scenario Inputs'!$F$9+'Scenario Inputs'!$B$10*'Scenario Inputs'!$F$10+'Scenario Inputs'!$B$11*'Scenario Inputs'!$F$11+'Scenario Inputs'!$B$12*'Scenario Inputs'!$F$12+'Scenario Inputs'!$B$13*'Scenario Inputs'!$F$13+'Scenario Inputs'!$B$16*'Scenario Inputs'!$F$16)*'Scenario Inputs'!$F$20*'Scenario Inputs'!$I$20)+'Scenario Inputs'!$E$32*'Scenario Inputs'!$E$31+'Scenario Inputs'!$E$36*'Scenario Inputs'!$E$31+'Scenario Inputs'!$E$39*'Scenario Inputs'!$E$31+('Scenario Inputs'!$B$45*'Scenario Inputs'!$E$44)*'Scenario Inputs'!$B$46)+(('Scenario Inputs'!$B$7*'Scenario Inputs'!$F$7*'Scenario Inputs'!$K$7+'Scenario Inputs'!$B$8*'Scenario Inputs'!$F$8*'Scenario Inputs'!$K$8+'Scenario Inputs'!$B$9*'Scenario Inputs'!$F$9*'Scenario Inputs'!$K$9+'Scenario Inputs'!$B$10*'Scenario Inputs'!$F$10*'Scenario Inputs'!$K$10+'Scenario Inputs'!$B$11*'Scenario Inputs'!$F$11*'Scenario Inputs'!$K$11+'Scenario Inputs'!$B$12*'Scenario Inputs'!$F$12*'Scenario Inputs'!$K$12+'Scenario Inputs'!$B$13*'Scenario Inputs'!$F$13*'Scenario Inputs'!$K$13+'Scenario Inputs'!$B$14*'Scenario Inputs'!$F$14*'Scenario Inputs'!$K$14+'Scenario Inputs'!$B$15*'Scenario Inputs'!$F$15*'Scenario Inputs'!$K$15+'Scenario Inputs'!$B$16*'Scenario Inputs'!$F$16*'Scenario Inputs'!$K$16+'Scenario Inputs'!$B$17*'Scenario Inputs'!$F$17*'Scenario Inputs'!$K$17+'Scenario Inputs'!$B$18*'Scenario Inputs'!$F$18*'Scenario Inputs'!$K$18+'Scenario Inputs'!$B$19*'Scenario Inputs'!$F$19*'Scenario Inputs'!$K$19+'Scenario Inputs'!$B$21*'Scenario Inputs'!$F$21*'Scenario Inputs'!$K$21+(('Scenario Inputs'!$B$7*'Scenario Inputs'!$F$7+'Scenario Inputs'!$B$8*'Scenario Inputs'!$F$8+'Scenario Inputs'!$B$9*'Scenario Inputs'!$F$9+'Scenario Inputs'!$B$10*'Scenario Inputs'!$F$10+'Scenario Inputs'!$B$11*'Scenario Inputs'!$F$11+'Scenario Inputs'!$B$12*'Scenario Inputs'!$F$12+'Scenario Inputs'!$B$13*'Scenario Inputs'!$F$13+'Scenario Inputs'!$B$16*'Scenario Inputs'!$F$16)*'Scenario Inputs'!$F$20*'Scenario Inputs'!$K$20)+('Scenario Inputs'!$B$45*'Scenario Inputs'!$E$44)*'Scenario Inputs'!$B$47)*'Scenario Inputs'!$B$4)</f>
        <v/>
      </c>
      <c r="G7" s="377">
        <f>F7-Assumptions!$B$20</f>
        <v/>
      </c>
      <c r="K7" s="377">
        <f>'Scenario Inputs'!A10</f>
        <v/>
      </c>
      <c r="L7" s="377">
        <f>'Scenario Inputs'!H10</f>
        <v/>
      </c>
      <c r="M7" t="inlineStr">
        <is>
          <t>Year-40 no-new-tax coverage</t>
        </is>
      </c>
      <c r="N7" s="359">
        <f>'Funding Stack'!T10</f>
        <v/>
      </c>
    </row>
    <row r="8">
      <c r="A8" s="93" t="inlineStr">
        <is>
          <t>Steady-state state account cost before federal reinvestment</t>
        </is>
      </c>
      <c r="B8" s="376">
        <f>Assumptions!B20</f>
        <v/>
      </c>
      <c r="D8" t="inlineStr">
        <is>
          <t>Full Asset Sufficiency</t>
        </is>
      </c>
      <c r="E8" s="377">
        <f>'Scenario Inputs'!$B$7*'Scenario Inputs'!$R$7+'Scenario Inputs'!$B$8*'Scenario Inputs'!$R$8+'Scenario Inputs'!$B$9*'Scenario Inputs'!$R$9+'Scenario Inputs'!$B$10*'Scenario Inputs'!$R$10+'Scenario Inputs'!$B$11*'Scenario Inputs'!$R$11+'Scenario Inputs'!$B$12*'Scenario Inputs'!$R$12+'Scenario Inputs'!$B$13*'Scenario Inputs'!$R$13+'Scenario Inputs'!$B$14*'Scenario Inputs'!$R$14+'Scenario Inputs'!$B$15*'Scenario Inputs'!$R$15+'Scenario Inputs'!$B$16*'Scenario Inputs'!$R$16+'Scenario Inputs'!$B$17*'Scenario Inputs'!$R$17+'Scenario Inputs'!$B$18*'Scenario Inputs'!$R$18+'Scenario Inputs'!$B$19*'Scenario Inputs'!$R$19+'Scenario Inputs'!$B$21*'Scenario Inputs'!$R$21+(('Scenario Inputs'!$B$7*'Scenario Inputs'!$R$7+'Scenario Inputs'!$B$8*'Scenario Inputs'!$R$8+'Scenario Inputs'!$B$9*'Scenario Inputs'!$R$9+'Scenario Inputs'!$B$10*'Scenario Inputs'!$R$10+'Scenario Inputs'!$B$11*'Scenario Inputs'!$R$11+'Scenario Inputs'!$B$12*'Scenario Inputs'!$R$12+'Scenario Inputs'!$B$13*'Scenario Inputs'!$R$13+'Scenario Inputs'!$B$16*'Scenario Inputs'!$R$16)*'Scenario Inputs'!$R$20)+'Scenario Inputs'!$H$32*'Scenario Inputs'!$H$31+'Scenario Inputs'!$H$36*'Scenario Inputs'!$H$31+'Scenario Inputs'!$H$39*'Scenario Inputs'!$H$31+'Scenario Inputs'!$B$45*'Scenario Inputs'!$H$44</f>
        <v/>
      </c>
      <c r="F8" s="377">
        <f>('Scenario Inputs'!$B$7*'Scenario Inputs'!$R$7*'Scenario Inputs'!$I$7+'Scenario Inputs'!$B$8*'Scenario Inputs'!$R$8*'Scenario Inputs'!$I$8+'Scenario Inputs'!$B$9*'Scenario Inputs'!$R$9*'Scenario Inputs'!$I$9+'Scenario Inputs'!$B$10*'Scenario Inputs'!$R$10*'Scenario Inputs'!$I$10+'Scenario Inputs'!$B$11*'Scenario Inputs'!$R$11*'Scenario Inputs'!$I$11+'Scenario Inputs'!$B$12*'Scenario Inputs'!$R$12*'Scenario Inputs'!$I$12+'Scenario Inputs'!$B$13*'Scenario Inputs'!$R$13*'Scenario Inputs'!$I$13+'Scenario Inputs'!$B$14*'Scenario Inputs'!$R$14*'Scenario Inputs'!$I$14+'Scenario Inputs'!$B$15*'Scenario Inputs'!$R$15*'Scenario Inputs'!$I$15+'Scenario Inputs'!$B$16*'Scenario Inputs'!$R$16*'Scenario Inputs'!$I$16+'Scenario Inputs'!$B$17*'Scenario Inputs'!$R$17*'Scenario Inputs'!$I$17+'Scenario Inputs'!$B$18*'Scenario Inputs'!$R$18*'Scenario Inputs'!$I$18+'Scenario Inputs'!$B$19*'Scenario Inputs'!$R$19*'Scenario Inputs'!$I$19+'Scenario Inputs'!$B$21*'Scenario Inputs'!$R$21*'Scenario Inputs'!$I$21+(('Scenario Inputs'!$B$7*'Scenario Inputs'!$R$7+'Scenario Inputs'!$B$8*'Scenario Inputs'!$R$8+'Scenario Inputs'!$B$9*'Scenario Inputs'!$R$9+'Scenario Inputs'!$B$10*'Scenario Inputs'!$R$10+'Scenario Inputs'!$B$11*'Scenario Inputs'!$R$11+'Scenario Inputs'!$B$12*'Scenario Inputs'!$R$12+'Scenario Inputs'!$B$13*'Scenario Inputs'!$R$13+'Scenario Inputs'!$B$16*'Scenario Inputs'!$R$16)*'Scenario Inputs'!$R$20*'Scenario Inputs'!$I$20)+'Scenario Inputs'!$H$32*'Scenario Inputs'!$H$31+'Scenario Inputs'!$H$36*'Scenario Inputs'!$H$31+'Scenario Inputs'!$H$39*'Scenario Inputs'!$H$31+('Scenario Inputs'!$B$45*'Scenario Inputs'!$H$44)*'Scenario Inputs'!$B$46)+(('Scenario Inputs'!$B$7*'Scenario Inputs'!$R$7*'Scenario Inputs'!$K$7+'Scenario Inputs'!$B$8*'Scenario Inputs'!$R$8*'Scenario Inputs'!$K$8+'Scenario Inputs'!$B$9*'Scenario Inputs'!$R$9*'Scenario Inputs'!$K$9+'Scenario Inputs'!$B$10*'Scenario Inputs'!$R$10*'Scenario Inputs'!$K$10+'Scenario Inputs'!$B$11*'Scenario Inputs'!$R$11*'Scenario Inputs'!$K$11+'Scenario Inputs'!$B$12*'Scenario Inputs'!$R$12*'Scenario Inputs'!$K$12+'Scenario Inputs'!$B$13*'Scenario Inputs'!$R$13*'Scenario Inputs'!$K$13+'Scenario Inputs'!$B$14*'Scenario Inputs'!$R$14*'Scenario Inputs'!$K$14+'Scenario Inputs'!$B$15*'Scenario Inputs'!$R$15*'Scenario Inputs'!$K$15+'Scenario Inputs'!$B$16*'Scenario Inputs'!$R$16*'Scenario Inputs'!$K$16+'Scenario Inputs'!$B$17*'Scenario Inputs'!$R$17*'Scenario Inputs'!$K$17+'Scenario Inputs'!$B$18*'Scenario Inputs'!$R$18*'Scenario Inputs'!$K$18+'Scenario Inputs'!$B$19*'Scenario Inputs'!$R$19*'Scenario Inputs'!$K$19+'Scenario Inputs'!$B$21*'Scenario Inputs'!$R$21*'Scenario Inputs'!$K$21+(('Scenario Inputs'!$B$7*'Scenario Inputs'!$R$7+'Scenario Inputs'!$B$8*'Scenario Inputs'!$R$8+'Scenario Inputs'!$B$9*'Scenario Inputs'!$R$9+'Scenario Inputs'!$B$10*'Scenario Inputs'!$R$10+'Scenario Inputs'!$B$11*'Scenario Inputs'!$R$11+'Scenario Inputs'!$B$12*'Scenario Inputs'!$R$12+'Scenario Inputs'!$B$13*'Scenario Inputs'!$R$13+'Scenario Inputs'!$B$16*'Scenario Inputs'!$R$16)*'Scenario Inputs'!$R$20*'Scenario Inputs'!$K$20)+('Scenario Inputs'!$B$45*'Scenario Inputs'!$H$44)*'Scenario Inputs'!$B$47)*'Scenario Inputs'!$B$4)</f>
        <v/>
      </c>
      <c r="G8" s="377">
        <f>F8-Assumptions!$B$20</f>
        <v/>
      </c>
      <c r="K8" s="377">
        <f>'Scenario Inputs'!A11</f>
        <v/>
      </c>
      <c r="L8" s="377">
        <f>'Scenario Inputs'!H11</f>
        <v/>
      </c>
      <c r="M8" t="inlineStr">
        <is>
          <t>First sustained zero-gap year</t>
        </is>
      </c>
      <c r="N8">
        <f>'Funding Stack'!T11</f>
        <v/>
      </c>
    </row>
    <row r="9">
      <c r="A9" s="93" t="inlineStr">
        <is>
          <t>Full-maturity total public savings / revenue</t>
        </is>
      </c>
      <c r="B9" s="376">
        <f>'Scenario Inputs'!H22+('Scenario Inputs'!F32*'Scenario Inputs'!F31)+('Scenario Inputs'!F36*'Scenario Inputs'!F31)</f>
        <v/>
      </c>
      <c r="D9" s="158" t="n"/>
      <c r="E9" s="158" t="n"/>
      <c r="K9" s="377">
        <f>'Scenario Inputs'!A12</f>
        <v/>
      </c>
      <c r="L9" s="377">
        <f>'Scenario Inputs'!H12</f>
        <v/>
      </c>
      <c r="M9" t="inlineStr">
        <is>
          <t>150-year cumulative residual RI funding gap</t>
        </is>
      </c>
      <c r="N9" s="380">
        <f>'Funding Stack'!T12</f>
        <v/>
      </c>
    </row>
    <row r="10">
      <c r="A10" s="93" t="inlineStr">
        <is>
          <t>Full-maturity federal savings</t>
        </is>
      </c>
      <c r="B10" s="376">
        <f>'Scenario Inputs'!L22</f>
        <v/>
      </c>
      <c r="D10" s="228" t="inlineStr">
        <is>
          <t>Current / proposed spending category</t>
        </is>
      </c>
      <c r="E10" s="381" t="inlineStr">
        <is>
          <t>Annual amount</t>
        </is>
      </c>
      <c r="K10" s="377">
        <f>'Scenario Inputs'!A13</f>
        <v/>
      </c>
      <c r="L10" s="377">
        <f>'Scenario Inputs'!H13</f>
        <v/>
      </c>
      <c r="M10" t="inlineStr">
        <is>
          <t>FY2027 Lottery dedication assumption</t>
        </is>
      </c>
      <c r="N10" s="359">
        <f>'Funding Stack'!F14</f>
        <v/>
      </c>
    </row>
    <row r="11">
      <c r="A11" s="93" t="inlineStr">
        <is>
          <t>Full-maturity federal reinvestment to Rhode Island</t>
        </is>
      </c>
      <c r="B11" s="376">
        <f>'Scenario Inputs'!M22</f>
        <v/>
      </c>
      <c r="D11" t="inlineStr">
        <is>
          <t>Proposed steady-state state account cost</t>
        </is>
      </c>
      <c r="E11" s="377">
        <f>Assumptions!$B$20</f>
        <v/>
      </c>
      <c r="K11" s="377">
        <f>'Scenario Inputs'!A14</f>
        <v/>
      </c>
      <c r="L11" s="377">
        <f>'Scenario Inputs'!H14</f>
        <v/>
      </c>
    </row>
    <row r="12">
      <c r="A12" s="93" t="inlineStr">
        <is>
          <t>Effective steady-state RI account cost after federal reinvestment</t>
        </is>
      </c>
      <c r="B12" s="376">
        <f>B8-B11</f>
        <v/>
      </c>
      <c r="D12" t="inlineStr">
        <is>
          <t>Medicaid — Children &amp; Families</t>
        </is>
      </c>
      <c r="E12" s="377" t="n">
        <v>965100000</v>
      </c>
      <c r="K12" s="377">
        <f>'Scenario Inputs'!A15</f>
        <v/>
      </c>
      <c r="L12" s="377">
        <f>'Scenario Inputs'!H15</f>
        <v/>
      </c>
    </row>
    <row r="13">
      <c r="A13" s="93" t="inlineStr">
        <is>
          <t>Full-maturity direct RI state-budget savings / revenue</t>
        </is>
      </c>
      <c r="B13" s="376">
        <f>'Scenario Inputs'!J22+('Scenario Inputs'!F32*'Scenario Inputs'!F31)+('Scenario Inputs'!F36*'Scenario Inputs'!F31)</f>
        <v/>
      </c>
      <c r="D13" t="inlineStr">
        <is>
          <t>Public K-12 average operating expenditure</t>
        </is>
      </c>
      <c r="E13" s="377" t="n">
        <v>3205137438</v>
      </c>
      <c r="K13" s="377">
        <f>'Scenario Inputs'!A16</f>
        <v/>
      </c>
      <c r="L13" s="377">
        <f>'Scenario Inputs'!H16</f>
        <v/>
      </c>
    </row>
    <row r="14">
      <c r="A14" s="93" t="inlineStr">
        <is>
          <t>Full-maturity annual RI net after federal reinvestment</t>
        </is>
      </c>
      <c r="B14" s="376">
        <f>B13+B11-B8</f>
        <v/>
      </c>
      <c r="D14" t="inlineStr">
        <is>
          <t>DCYF Child Welfare</t>
        </is>
      </c>
      <c r="E14" s="377" t="n">
        <v>307951651</v>
      </c>
      <c r="K14" s="377">
        <f>'Scenario Inputs'!A17</f>
        <v/>
      </c>
      <c r="L14" s="377">
        <f>'Scenario Inputs'!H17</f>
        <v/>
      </c>
    </row>
    <row r="15">
      <c r="A15" s="93" t="inlineStr">
        <is>
          <t>40-year cumulative state investment</t>
        </is>
      </c>
      <c r="B15" s="376">
        <f>'Expanded Model'!AA43</f>
        <v/>
      </c>
      <c r="D15" t="inlineStr">
        <is>
          <t>SNAP — households with children (assumed)</t>
        </is>
      </c>
      <c r="E15" s="377" t="n">
        <v>191400000</v>
      </c>
      <c r="K15" s="377">
        <f>'Scenario Inputs'!A18</f>
        <v/>
      </c>
      <c r="L15" s="377">
        <f>'Scenario Inputs'!H18</f>
        <v/>
      </c>
    </row>
    <row r="16">
      <c r="A16" s="93" t="inlineStr">
        <is>
          <t>40-year cumulative federal reinvestment</t>
        </is>
      </c>
      <c r="B16" s="376">
        <f>'Expanded Model'!AJ43</f>
        <v/>
      </c>
      <c r="D16" t="inlineStr">
        <is>
          <t>RI Works / TANF</t>
        </is>
      </c>
      <c r="E16" s="377" t="n">
        <v>104760267</v>
      </c>
      <c r="K16" s="377">
        <f>'Scenario Inputs'!A19</f>
        <v/>
      </c>
      <c r="L16" s="377">
        <f>'Scenario Inputs'!H19</f>
        <v/>
      </c>
    </row>
    <row r="17">
      <c r="A17" s="93" t="inlineStr">
        <is>
          <t>40-year cumulative RI net after federal reinvestment</t>
        </is>
      </c>
      <c r="B17" s="376">
        <f>'Expanded Model'!AK43</f>
        <v/>
      </c>
      <c r="D17" t="inlineStr">
        <is>
          <t>CCAP childcare</t>
        </is>
      </c>
      <c r="E17" s="377" t="n">
        <v>75804872</v>
      </c>
      <c r="K17" s="377">
        <f>'Scenario Inputs'!A20</f>
        <v/>
      </c>
      <c r="L17" s="377">
        <f>'Scenario Inputs'!H20</f>
        <v/>
      </c>
    </row>
    <row r="18">
      <c r="A18" s="93" t="inlineStr">
        <is>
          <t>Annual public break-even year</t>
        </is>
      </c>
      <c r="B18" s="10">
        <f>'Payback Extension'!S5</f>
        <v/>
      </c>
      <c r="D18" t="inlineStr">
        <is>
          <t>WIC</t>
        </is>
      </c>
      <c r="E18" s="377" t="n">
        <v>26550000</v>
      </c>
      <c r="K18" s="377" t="inlineStr">
        <is>
          <t>Owner income-tax revenue</t>
        </is>
      </c>
      <c r="L18" s="377">
        <f>'Scenario Inputs'!F32*'Scenario Inputs'!F31</f>
        <v/>
      </c>
    </row>
    <row r="19">
      <c r="A19" s="93" t="inlineStr">
        <is>
          <t>Cumulative public payback year</t>
        </is>
      </c>
      <c r="B19" s="10">
        <f>'Payback Extension'!S8</f>
        <v/>
      </c>
      <c r="D19" t="inlineStr">
        <is>
          <t>LIHEAP — total program</t>
        </is>
      </c>
      <c r="E19" s="377" t="n">
        <v>28600000</v>
      </c>
      <c r="K19" s="377" t="inlineStr">
        <is>
          <t>Employee wage-tax revenue</t>
        </is>
      </c>
      <c r="L19" s="377">
        <f>'Scenario Inputs'!F36*'Scenario Inputs'!F31</f>
        <v/>
      </c>
    </row>
    <row r="20">
      <c r="A20" s="93" t="inlineStr">
        <is>
          <t>Annual RI break-even year after federal reinvestment</t>
        </is>
      </c>
      <c r="B20" s="10">
        <f>'Payback Extension'!S7</f>
        <v/>
      </c>
      <c r="D20" t="inlineStr">
        <is>
          <t>Annualized 2024 school capital approvals</t>
        </is>
      </c>
      <c r="E20" s="377" t="n">
        <v>52310035.72</v>
      </c>
    </row>
    <row r="21">
      <c r="A21" s="93" t="inlineStr">
        <is>
          <t>Cumulative RI payback year after federal reinvestment</t>
        </is>
      </c>
      <c r="B21" s="10">
        <f>'Payback Extension'!S9</f>
        <v/>
      </c>
      <c r="D21" s="103" t="n"/>
      <c r="E21" s="103" t="n"/>
      <c r="F21" s="103" t="n"/>
      <c r="G21" s="103" t="n"/>
    </row>
    <row r="22">
      <c r="A22" s="93" t="inlineStr">
        <is>
          <t>Cumulative capital reaching age 18 by year 40</t>
        </is>
      </c>
      <c r="B22" s="382">
        <f>'Household Wealth'!H13</f>
        <v/>
      </c>
      <c r="E22" s="377" t="n"/>
      <c r="F22" s="377" t="n"/>
      <c r="G22" s="377" t="n"/>
    </row>
    <row r="23">
      <c r="D23" s="193" t="n"/>
      <c r="E23" s="383" t="n"/>
      <c r="F23" s="383" t="n"/>
      <c r="G23" s="383" t="n"/>
      <c r="H23" s="193" t="n"/>
      <c r="I23" s="193" t="n"/>
    </row>
    <row r="24">
      <c r="D24" s="228" t="inlineStr">
        <is>
          <t>Year</t>
        </is>
      </c>
      <c r="E24" s="381" t="inlineStr">
        <is>
          <t>State account cost</t>
        </is>
      </c>
      <c r="F24" s="381" t="inlineStr">
        <is>
          <t>Total public savings / revenue</t>
        </is>
      </c>
      <c r="G24" s="381" t="inlineStr">
        <is>
          <t>Direct RI savings / revenue</t>
        </is>
      </c>
      <c r="H24" s="381" t="inlineStr">
        <is>
          <t>Federal reinvestment</t>
        </is>
      </c>
      <c r="I24" s="381" t="inlineStr">
        <is>
          <t>RI cost after federal reinvestment</t>
        </is>
      </c>
    </row>
    <row r="25">
      <c r="D25">
        <f>'Expanded Model'!A4</f>
        <v/>
      </c>
      <c r="E25" s="377">
        <f>'Expanded Model'!E4</f>
        <v/>
      </c>
      <c r="F25" s="377">
        <f>'Expanded Model'!W4</f>
        <v/>
      </c>
      <c r="G25" s="377">
        <f>'Expanded Model'!X4</f>
        <v/>
      </c>
      <c r="H25" s="377">
        <f>'Expanded Model'!AG4</f>
        <v/>
      </c>
      <c r="I25" s="377">
        <f>'Expanded Model'!AH4</f>
        <v/>
      </c>
    </row>
    <row r="26">
      <c r="D26">
        <f>'Expanded Model'!A5</f>
        <v/>
      </c>
      <c r="E26" s="377">
        <f>'Expanded Model'!E5</f>
        <v/>
      </c>
      <c r="F26" s="377">
        <f>'Expanded Model'!W5</f>
        <v/>
      </c>
      <c r="G26" s="377">
        <f>'Expanded Model'!X5</f>
        <v/>
      </c>
      <c r="H26" s="377">
        <f>'Expanded Model'!AG5</f>
        <v/>
      </c>
      <c r="I26" s="377">
        <f>'Expanded Model'!AH5</f>
        <v/>
      </c>
    </row>
    <row r="27">
      <c r="D27">
        <f>'Expanded Model'!A6</f>
        <v/>
      </c>
      <c r="E27" s="377">
        <f>'Expanded Model'!E6</f>
        <v/>
      </c>
      <c r="F27" s="377">
        <f>'Expanded Model'!W6</f>
        <v/>
      </c>
      <c r="G27" s="377">
        <f>'Expanded Model'!X6</f>
        <v/>
      </c>
      <c r="H27" s="377">
        <f>'Expanded Model'!AG6</f>
        <v/>
      </c>
      <c r="I27" s="377">
        <f>'Expanded Model'!AH6</f>
        <v/>
      </c>
    </row>
    <row r="28">
      <c r="D28">
        <f>'Expanded Model'!A7</f>
        <v/>
      </c>
      <c r="E28" s="377">
        <f>'Expanded Model'!E7</f>
        <v/>
      </c>
      <c r="F28" s="377">
        <f>'Expanded Model'!W7</f>
        <v/>
      </c>
      <c r="G28" s="377">
        <f>'Expanded Model'!X7</f>
        <v/>
      </c>
      <c r="H28" s="377">
        <f>'Expanded Model'!AG7</f>
        <v/>
      </c>
      <c r="I28" s="377">
        <f>'Expanded Model'!AH7</f>
        <v/>
      </c>
    </row>
    <row r="29">
      <c r="D29">
        <f>'Expanded Model'!A8</f>
        <v/>
      </c>
      <c r="E29" s="377">
        <f>'Expanded Model'!E8</f>
        <v/>
      </c>
      <c r="F29" s="377">
        <f>'Expanded Model'!W8</f>
        <v/>
      </c>
      <c r="G29" s="377">
        <f>'Expanded Model'!X8</f>
        <v/>
      </c>
      <c r="H29" s="377">
        <f>'Expanded Model'!AG8</f>
        <v/>
      </c>
      <c r="I29" s="377">
        <f>'Expanded Model'!AH8</f>
        <v/>
      </c>
    </row>
    <row r="30">
      <c r="D30">
        <f>'Expanded Model'!A9</f>
        <v/>
      </c>
      <c r="E30" s="377">
        <f>'Expanded Model'!E9</f>
        <v/>
      </c>
      <c r="F30" s="377">
        <f>'Expanded Model'!W9</f>
        <v/>
      </c>
      <c r="G30" s="377">
        <f>'Expanded Model'!X9</f>
        <v/>
      </c>
      <c r="H30" s="377">
        <f>'Expanded Model'!AG9</f>
        <v/>
      </c>
      <c r="I30" s="377">
        <f>'Expanded Model'!AH9</f>
        <v/>
      </c>
    </row>
    <row r="31">
      <c r="D31">
        <f>'Expanded Model'!A10</f>
        <v/>
      </c>
      <c r="E31" s="377">
        <f>'Expanded Model'!E10</f>
        <v/>
      </c>
      <c r="F31" s="377">
        <f>'Expanded Model'!W10</f>
        <v/>
      </c>
      <c r="G31" s="377">
        <f>'Expanded Model'!X10</f>
        <v/>
      </c>
      <c r="H31" s="377">
        <f>'Expanded Model'!AG10</f>
        <v/>
      </c>
      <c r="I31" s="377">
        <f>'Expanded Model'!AH10</f>
        <v/>
      </c>
    </row>
    <row r="32">
      <c r="D32">
        <f>'Expanded Model'!A11</f>
        <v/>
      </c>
      <c r="E32" s="377">
        <f>'Expanded Model'!E11</f>
        <v/>
      </c>
      <c r="F32" s="377">
        <f>'Expanded Model'!W11</f>
        <v/>
      </c>
      <c r="G32" s="377">
        <f>'Expanded Model'!X11</f>
        <v/>
      </c>
      <c r="H32" s="377">
        <f>'Expanded Model'!AG11</f>
        <v/>
      </c>
      <c r="I32" s="377">
        <f>'Expanded Model'!AH11</f>
        <v/>
      </c>
    </row>
    <row r="33">
      <c r="D33">
        <f>'Expanded Model'!A12</f>
        <v/>
      </c>
      <c r="E33" s="377">
        <f>'Expanded Model'!E12</f>
        <v/>
      </c>
      <c r="F33" s="377">
        <f>'Expanded Model'!W12</f>
        <v/>
      </c>
      <c r="G33" s="377">
        <f>'Expanded Model'!X12</f>
        <v/>
      </c>
      <c r="H33" s="377">
        <f>'Expanded Model'!AG12</f>
        <v/>
      </c>
      <c r="I33" s="377">
        <f>'Expanded Model'!AH12</f>
        <v/>
      </c>
    </row>
    <row r="34">
      <c r="D34">
        <f>'Expanded Model'!A13</f>
        <v/>
      </c>
      <c r="E34" s="377">
        <f>'Expanded Model'!E13</f>
        <v/>
      </c>
      <c r="F34" s="377">
        <f>'Expanded Model'!W13</f>
        <v/>
      </c>
      <c r="G34" s="377">
        <f>'Expanded Model'!X13</f>
        <v/>
      </c>
      <c r="H34" s="377">
        <f>'Expanded Model'!AG13</f>
        <v/>
      </c>
      <c r="I34" s="377">
        <f>'Expanded Model'!AH13</f>
        <v/>
      </c>
    </row>
    <row r="35">
      <c r="D35">
        <f>'Expanded Model'!A14</f>
        <v/>
      </c>
      <c r="E35" s="377">
        <f>'Expanded Model'!E14</f>
        <v/>
      </c>
      <c r="F35" s="377">
        <f>'Expanded Model'!W14</f>
        <v/>
      </c>
      <c r="G35" s="377">
        <f>'Expanded Model'!X14</f>
        <v/>
      </c>
      <c r="H35" s="377">
        <f>'Expanded Model'!AG14</f>
        <v/>
      </c>
      <c r="I35" s="377">
        <f>'Expanded Model'!AH14</f>
        <v/>
      </c>
    </row>
    <row r="36">
      <c r="D36">
        <f>'Expanded Model'!A15</f>
        <v/>
      </c>
      <c r="E36" s="377">
        <f>'Expanded Model'!E15</f>
        <v/>
      </c>
      <c r="F36" s="377">
        <f>'Expanded Model'!W15</f>
        <v/>
      </c>
      <c r="G36" s="377">
        <f>'Expanded Model'!X15</f>
        <v/>
      </c>
      <c r="H36" s="377">
        <f>'Expanded Model'!AG15</f>
        <v/>
      </c>
      <c r="I36" s="377">
        <f>'Expanded Model'!AH15</f>
        <v/>
      </c>
    </row>
    <row r="37">
      <c r="D37">
        <f>'Expanded Model'!A16</f>
        <v/>
      </c>
      <c r="E37" s="377">
        <f>'Expanded Model'!E16</f>
        <v/>
      </c>
      <c r="F37" s="377">
        <f>'Expanded Model'!W16</f>
        <v/>
      </c>
      <c r="G37" s="377">
        <f>'Expanded Model'!X16</f>
        <v/>
      </c>
      <c r="H37" s="377">
        <f>'Expanded Model'!AG16</f>
        <v/>
      </c>
      <c r="I37" s="377">
        <f>'Expanded Model'!AH16</f>
        <v/>
      </c>
    </row>
    <row r="38">
      <c r="D38">
        <f>'Expanded Model'!A17</f>
        <v/>
      </c>
      <c r="E38" s="377">
        <f>'Expanded Model'!E17</f>
        <v/>
      </c>
      <c r="F38" s="377">
        <f>'Expanded Model'!W17</f>
        <v/>
      </c>
      <c r="G38" s="377">
        <f>'Expanded Model'!X17</f>
        <v/>
      </c>
      <c r="H38" s="377">
        <f>'Expanded Model'!AG17</f>
        <v/>
      </c>
      <c r="I38" s="377">
        <f>'Expanded Model'!AH17</f>
        <v/>
      </c>
    </row>
    <row r="39">
      <c r="D39">
        <f>'Expanded Model'!A18</f>
        <v/>
      </c>
      <c r="E39" s="377">
        <f>'Expanded Model'!E18</f>
        <v/>
      </c>
      <c r="F39" s="377">
        <f>'Expanded Model'!W18</f>
        <v/>
      </c>
      <c r="G39" s="377">
        <f>'Expanded Model'!X18</f>
        <v/>
      </c>
      <c r="H39" s="377">
        <f>'Expanded Model'!AG18</f>
        <v/>
      </c>
      <c r="I39" s="377">
        <f>'Expanded Model'!AH18</f>
        <v/>
      </c>
    </row>
    <row r="40">
      <c r="D40">
        <f>'Expanded Model'!A19</f>
        <v/>
      </c>
      <c r="E40" s="377">
        <f>'Expanded Model'!E19</f>
        <v/>
      </c>
      <c r="F40" s="377">
        <f>'Expanded Model'!W19</f>
        <v/>
      </c>
      <c r="G40" s="377">
        <f>'Expanded Model'!X19</f>
        <v/>
      </c>
      <c r="H40" s="377">
        <f>'Expanded Model'!AG19</f>
        <v/>
      </c>
      <c r="I40" s="377">
        <f>'Expanded Model'!AH19</f>
        <v/>
      </c>
    </row>
    <row r="41">
      <c r="D41">
        <f>'Expanded Model'!A20</f>
        <v/>
      </c>
      <c r="E41" s="377">
        <f>'Expanded Model'!E20</f>
        <v/>
      </c>
      <c r="F41" s="377">
        <f>'Expanded Model'!W20</f>
        <v/>
      </c>
      <c r="G41" s="377">
        <f>'Expanded Model'!X20</f>
        <v/>
      </c>
      <c r="H41" s="377">
        <f>'Expanded Model'!AG20</f>
        <v/>
      </c>
      <c r="I41" s="377">
        <f>'Expanded Model'!AH20</f>
        <v/>
      </c>
    </row>
    <row r="42">
      <c r="D42">
        <f>'Expanded Model'!A21</f>
        <v/>
      </c>
      <c r="E42" s="377">
        <f>'Expanded Model'!E21</f>
        <v/>
      </c>
      <c r="F42" s="377">
        <f>'Expanded Model'!W21</f>
        <v/>
      </c>
      <c r="G42" s="377">
        <f>'Expanded Model'!X21</f>
        <v/>
      </c>
      <c r="H42" s="377">
        <f>'Expanded Model'!AG21</f>
        <v/>
      </c>
      <c r="I42" s="377">
        <f>'Expanded Model'!AH21</f>
        <v/>
      </c>
    </row>
    <row r="43">
      <c r="D43">
        <f>'Expanded Model'!A22</f>
        <v/>
      </c>
      <c r="E43" s="377">
        <f>'Expanded Model'!E22</f>
        <v/>
      </c>
      <c r="F43" s="377">
        <f>'Expanded Model'!W22</f>
        <v/>
      </c>
      <c r="G43" s="377">
        <f>'Expanded Model'!X22</f>
        <v/>
      </c>
      <c r="H43" s="377">
        <f>'Expanded Model'!AG22</f>
        <v/>
      </c>
      <c r="I43" s="377">
        <f>'Expanded Model'!AH22</f>
        <v/>
      </c>
    </row>
    <row r="44">
      <c r="D44">
        <f>'Expanded Model'!A23</f>
        <v/>
      </c>
      <c r="E44" s="377">
        <f>'Expanded Model'!E23</f>
        <v/>
      </c>
      <c r="F44" s="377">
        <f>'Expanded Model'!W23</f>
        <v/>
      </c>
      <c r="G44" s="377">
        <f>'Expanded Model'!X23</f>
        <v/>
      </c>
      <c r="H44" s="377">
        <f>'Expanded Model'!AG23</f>
        <v/>
      </c>
      <c r="I44" s="377">
        <f>'Expanded Model'!AH23</f>
        <v/>
      </c>
    </row>
    <row r="45">
      <c r="D45">
        <f>'Expanded Model'!A24</f>
        <v/>
      </c>
      <c r="E45" s="377">
        <f>'Expanded Model'!E24</f>
        <v/>
      </c>
      <c r="F45" s="377">
        <f>'Expanded Model'!W24</f>
        <v/>
      </c>
      <c r="G45" s="377">
        <f>'Expanded Model'!X24</f>
        <v/>
      </c>
      <c r="H45" s="377">
        <f>'Expanded Model'!AG24</f>
        <v/>
      </c>
      <c r="I45" s="377">
        <f>'Expanded Model'!AH24</f>
        <v/>
      </c>
    </row>
    <row r="46">
      <c r="D46">
        <f>'Expanded Model'!A25</f>
        <v/>
      </c>
      <c r="E46" s="377">
        <f>'Expanded Model'!E25</f>
        <v/>
      </c>
      <c r="F46" s="377">
        <f>'Expanded Model'!W25</f>
        <v/>
      </c>
      <c r="G46" s="377">
        <f>'Expanded Model'!X25</f>
        <v/>
      </c>
      <c r="H46" s="377">
        <f>'Expanded Model'!AG25</f>
        <v/>
      </c>
      <c r="I46" s="377">
        <f>'Expanded Model'!AH25</f>
        <v/>
      </c>
    </row>
    <row r="47">
      <c r="D47">
        <f>'Expanded Model'!A26</f>
        <v/>
      </c>
      <c r="E47" s="377">
        <f>'Expanded Model'!E26</f>
        <v/>
      </c>
      <c r="F47" s="377">
        <f>'Expanded Model'!W26</f>
        <v/>
      </c>
      <c r="G47" s="377">
        <f>'Expanded Model'!X26</f>
        <v/>
      </c>
      <c r="H47" s="377">
        <f>'Expanded Model'!AG26</f>
        <v/>
      </c>
      <c r="I47" s="377">
        <f>'Expanded Model'!AH26</f>
        <v/>
      </c>
    </row>
    <row r="48">
      <c r="D48">
        <f>'Expanded Model'!A27</f>
        <v/>
      </c>
      <c r="E48" s="377">
        <f>'Expanded Model'!E27</f>
        <v/>
      </c>
      <c r="F48" s="377">
        <f>'Expanded Model'!W27</f>
        <v/>
      </c>
      <c r="G48" s="377">
        <f>'Expanded Model'!X27</f>
        <v/>
      </c>
      <c r="H48" s="377">
        <f>'Expanded Model'!AG27</f>
        <v/>
      </c>
      <c r="I48" s="377">
        <f>'Expanded Model'!AH27</f>
        <v/>
      </c>
    </row>
    <row r="49">
      <c r="D49">
        <f>'Expanded Model'!A28</f>
        <v/>
      </c>
      <c r="E49" s="377">
        <f>'Expanded Model'!E28</f>
        <v/>
      </c>
      <c r="F49" s="377">
        <f>'Expanded Model'!W28</f>
        <v/>
      </c>
      <c r="G49" s="377">
        <f>'Expanded Model'!X28</f>
        <v/>
      </c>
      <c r="H49" s="377">
        <f>'Expanded Model'!AG28</f>
        <v/>
      </c>
      <c r="I49" s="377">
        <f>'Expanded Model'!AH28</f>
        <v/>
      </c>
    </row>
    <row r="50">
      <c r="D50">
        <f>'Expanded Model'!A29</f>
        <v/>
      </c>
      <c r="E50" s="377">
        <f>'Expanded Model'!E29</f>
        <v/>
      </c>
      <c r="F50" s="377">
        <f>'Expanded Model'!W29</f>
        <v/>
      </c>
      <c r="G50" s="377">
        <f>'Expanded Model'!X29</f>
        <v/>
      </c>
      <c r="H50" s="377">
        <f>'Expanded Model'!AG29</f>
        <v/>
      </c>
      <c r="I50" s="377">
        <f>'Expanded Model'!AH29</f>
        <v/>
      </c>
    </row>
    <row r="51">
      <c r="D51">
        <f>'Expanded Model'!A30</f>
        <v/>
      </c>
      <c r="E51" s="377">
        <f>'Expanded Model'!E30</f>
        <v/>
      </c>
      <c r="F51" s="377">
        <f>'Expanded Model'!W30</f>
        <v/>
      </c>
      <c r="G51" s="377">
        <f>'Expanded Model'!X30</f>
        <v/>
      </c>
      <c r="H51" s="377">
        <f>'Expanded Model'!AG30</f>
        <v/>
      </c>
      <c r="I51" s="377">
        <f>'Expanded Model'!AH30</f>
        <v/>
      </c>
    </row>
    <row r="52">
      <c r="D52">
        <f>'Expanded Model'!A31</f>
        <v/>
      </c>
      <c r="E52" s="377">
        <f>'Expanded Model'!E31</f>
        <v/>
      </c>
      <c r="F52" s="377">
        <f>'Expanded Model'!W31</f>
        <v/>
      </c>
      <c r="G52" s="377">
        <f>'Expanded Model'!X31</f>
        <v/>
      </c>
      <c r="H52" s="377">
        <f>'Expanded Model'!AG31</f>
        <v/>
      </c>
      <c r="I52" s="377">
        <f>'Expanded Model'!AH31</f>
        <v/>
      </c>
    </row>
    <row r="53">
      <c r="D53">
        <f>'Expanded Model'!A32</f>
        <v/>
      </c>
      <c r="E53" s="377">
        <f>'Expanded Model'!E32</f>
        <v/>
      </c>
      <c r="F53" s="377">
        <f>'Expanded Model'!W32</f>
        <v/>
      </c>
      <c r="G53" s="377">
        <f>'Expanded Model'!X32</f>
        <v/>
      </c>
      <c r="H53" s="377">
        <f>'Expanded Model'!AG32</f>
        <v/>
      </c>
      <c r="I53" s="377">
        <f>'Expanded Model'!AH32</f>
        <v/>
      </c>
    </row>
    <row r="54">
      <c r="D54">
        <f>'Expanded Model'!A33</f>
        <v/>
      </c>
      <c r="E54" s="377">
        <f>'Expanded Model'!E33</f>
        <v/>
      </c>
      <c r="F54" s="377">
        <f>'Expanded Model'!W33</f>
        <v/>
      </c>
      <c r="G54" s="377">
        <f>'Expanded Model'!X33</f>
        <v/>
      </c>
      <c r="H54" s="377">
        <f>'Expanded Model'!AG33</f>
        <v/>
      </c>
      <c r="I54" s="377">
        <f>'Expanded Model'!AH33</f>
        <v/>
      </c>
    </row>
    <row r="55">
      <c r="D55">
        <f>'Expanded Model'!A34</f>
        <v/>
      </c>
      <c r="E55" s="377">
        <f>'Expanded Model'!E34</f>
        <v/>
      </c>
      <c r="F55" s="377">
        <f>'Expanded Model'!W34</f>
        <v/>
      </c>
      <c r="G55" s="377">
        <f>'Expanded Model'!X34</f>
        <v/>
      </c>
      <c r="H55" s="377">
        <f>'Expanded Model'!AG34</f>
        <v/>
      </c>
      <c r="I55" s="377">
        <f>'Expanded Model'!AH34</f>
        <v/>
      </c>
    </row>
    <row r="56">
      <c r="D56">
        <f>'Expanded Model'!A35</f>
        <v/>
      </c>
      <c r="E56" s="377">
        <f>'Expanded Model'!E35</f>
        <v/>
      </c>
      <c r="F56" s="377">
        <f>'Expanded Model'!W35</f>
        <v/>
      </c>
      <c r="G56" s="377">
        <f>'Expanded Model'!X35</f>
        <v/>
      </c>
      <c r="H56" s="377">
        <f>'Expanded Model'!AG35</f>
        <v/>
      </c>
      <c r="I56" s="377">
        <f>'Expanded Model'!AH35</f>
        <v/>
      </c>
    </row>
    <row r="57">
      <c r="D57">
        <f>'Expanded Model'!A36</f>
        <v/>
      </c>
      <c r="E57" s="377">
        <f>'Expanded Model'!E36</f>
        <v/>
      </c>
      <c r="F57" s="377">
        <f>'Expanded Model'!W36</f>
        <v/>
      </c>
      <c r="G57" s="377">
        <f>'Expanded Model'!X36</f>
        <v/>
      </c>
      <c r="H57" s="377">
        <f>'Expanded Model'!AG36</f>
        <v/>
      </c>
      <c r="I57" s="377">
        <f>'Expanded Model'!AH36</f>
        <v/>
      </c>
    </row>
    <row r="58">
      <c r="D58">
        <f>'Expanded Model'!A37</f>
        <v/>
      </c>
      <c r="E58" s="377">
        <f>'Expanded Model'!E37</f>
        <v/>
      </c>
      <c r="F58" s="377">
        <f>'Expanded Model'!W37</f>
        <v/>
      </c>
      <c r="G58" s="377">
        <f>'Expanded Model'!X37</f>
        <v/>
      </c>
      <c r="H58" s="377">
        <f>'Expanded Model'!AG37</f>
        <v/>
      </c>
      <c r="I58" s="377">
        <f>'Expanded Model'!AH37</f>
        <v/>
      </c>
    </row>
    <row r="59">
      <c r="D59">
        <f>'Expanded Model'!A38</f>
        <v/>
      </c>
      <c r="E59" s="377">
        <f>'Expanded Model'!E38</f>
        <v/>
      </c>
      <c r="F59" s="377">
        <f>'Expanded Model'!W38</f>
        <v/>
      </c>
      <c r="G59" s="377">
        <f>'Expanded Model'!X38</f>
        <v/>
      </c>
      <c r="H59" s="377">
        <f>'Expanded Model'!AG38</f>
        <v/>
      </c>
      <c r="I59" s="377">
        <f>'Expanded Model'!AH38</f>
        <v/>
      </c>
    </row>
    <row r="60">
      <c r="D60">
        <f>'Expanded Model'!A39</f>
        <v/>
      </c>
      <c r="E60" s="377">
        <f>'Expanded Model'!E39</f>
        <v/>
      </c>
      <c r="F60" s="377">
        <f>'Expanded Model'!W39</f>
        <v/>
      </c>
      <c r="G60" s="377">
        <f>'Expanded Model'!X39</f>
        <v/>
      </c>
      <c r="H60" s="377">
        <f>'Expanded Model'!AG39</f>
        <v/>
      </c>
      <c r="I60" s="377">
        <f>'Expanded Model'!AH39</f>
        <v/>
      </c>
    </row>
    <row r="61">
      <c r="D61">
        <f>'Expanded Model'!A40</f>
        <v/>
      </c>
      <c r="E61" s="377">
        <f>'Expanded Model'!E40</f>
        <v/>
      </c>
      <c r="F61" s="377">
        <f>'Expanded Model'!W40</f>
        <v/>
      </c>
      <c r="G61" s="377">
        <f>'Expanded Model'!X40</f>
        <v/>
      </c>
      <c r="H61" s="377">
        <f>'Expanded Model'!AG40</f>
        <v/>
      </c>
      <c r="I61" s="377">
        <f>'Expanded Model'!AH40</f>
        <v/>
      </c>
    </row>
    <row r="62">
      <c r="D62">
        <f>'Expanded Model'!A41</f>
        <v/>
      </c>
      <c r="E62" s="377">
        <f>'Expanded Model'!E41</f>
        <v/>
      </c>
      <c r="F62" s="377">
        <f>'Expanded Model'!W41</f>
        <v/>
      </c>
      <c r="G62" s="377">
        <f>'Expanded Model'!X41</f>
        <v/>
      </c>
      <c r="H62" s="377">
        <f>'Expanded Model'!AG41</f>
        <v/>
      </c>
      <c r="I62" s="377">
        <f>'Expanded Model'!AH41</f>
        <v/>
      </c>
    </row>
    <row r="63">
      <c r="D63">
        <f>'Expanded Model'!A42</f>
        <v/>
      </c>
      <c r="E63" s="377">
        <f>'Expanded Model'!E42</f>
        <v/>
      </c>
      <c r="F63" s="377">
        <f>'Expanded Model'!W42</f>
        <v/>
      </c>
      <c r="G63" s="377">
        <f>'Expanded Model'!X42</f>
        <v/>
      </c>
      <c r="H63" s="377">
        <f>'Expanded Model'!AG42</f>
        <v/>
      </c>
      <c r="I63" s="377">
        <f>'Expanded Model'!AH42</f>
        <v/>
      </c>
    </row>
    <row r="64">
      <c r="D64" s="103">
        <f>'Expanded Model'!A43</f>
        <v/>
      </c>
      <c r="E64" s="384">
        <f>'Expanded Model'!E43</f>
        <v/>
      </c>
      <c r="F64" s="384">
        <f>'Expanded Model'!W43</f>
        <v/>
      </c>
      <c r="G64" s="384">
        <f>'Expanded Model'!X43</f>
        <v/>
      </c>
      <c r="H64" s="377">
        <f>'Expanded Model'!AG43</f>
        <v/>
      </c>
      <c r="I64" s="377">
        <f>'Expanded Model'!AH43</f>
        <v/>
      </c>
    </row>
    <row r="65">
      <c r="E65" s="377" t="n"/>
      <c r="F65" s="377" t="n"/>
      <c r="G65" s="377" t="n"/>
    </row>
    <row r="66">
      <c r="D66" s="193" t="n"/>
      <c r="E66" s="383" t="n"/>
      <c r="F66" s="383" t="n"/>
      <c r="G66" s="383" t="n"/>
      <c r="H66" s="193" t="n"/>
      <c r="I66" s="193" t="n"/>
    </row>
    <row r="67">
      <c r="D67" s="228" t="inlineStr">
        <is>
          <t>Year</t>
        </is>
      </c>
      <c r="E67" s="381" t="inlineStr">
        <is>
          <t>Cumulative state investment</t>
        </is>
      </c>
      <c r="F67" s="381" t="inlineStr">
        <is>
          <t>Cumulative public savings</t>
        </is>
      </c>
      <c r="G67" s="381" t="inlineStr">
        <is>
          <t>Cumulative RI savings</t>
        </is>
      </c>
      <c r="H67" s="381" t="inlineStr">
        <is>
          <t>Cumulative federal reinvestment</t>
        </is>
      </c>
      <c r="I67" s="381" t="inlineStr">
        <is>
          <t>Cumulative RI net after reinvestment</t>
        </is>
      </c>
    </row>
    <row r="68">
      <c r="D68">
        <f>'Expanded Model'!A4</f>
        <v/>
      </c>
      <c r="E68" s="377">
        <f>'Expanded Model'!AA4</f>
        <v/>
      </c>
      <c r="F68" s="377">
        <f>'Expanded Model'!AB4</f>
        <v/>
      </c>
      <c r="G68" s="377">
        <f>'Expanded Model'!AC4</f>
        <v/>
      </c>
      <c r="H68" s="377">
        <f>'Expanded Model'!AJ4</f>
        <v/>
      </c>
      <c r="I68" s="377">
        <f>'Expanded Model'!AK4</f>
        <v/>
      </c>
    </row>
    <row r="69">
      <c r="D69">
        <f>'Expanded Model'!A5</f>
        <v/>
      </c>
      <c r="E69" s="377">
        <f>'Expanded Model'!AA5</f>
        <v/>
      </c>
      <c r="F69" s="377">
        <f>'Expanded Model'!AB5</f>
        <v/>
      </c>
      <c r="G69" s="377">
        <f>'Expanded Model'!AC5</f>
        <v/>
      </c>
      <c r="H69" s="377">
        <f>'Expanded Model'!AJ5</f>
        <v/>
      </c>
      <c r="I69" s="377">
        <f>'Expanded Model'!AK5</f>
        <v/>
      </c>
    </row>
    <row r="70">
      <c r="D70">
        <f>'Expanded Model'!A6</f>
        <v/>
      </c>
      <c r="E70" s="377">
        <f>'Expanded Model'!AA6</f>
        <v/>
      </c>
      <c r="F70" s="377">
        <f>'Expanded Model'!AB6</f>
        <v/>
      </c>
      <c r="G70" s="377">
        <f>'Expanded Model'!AC6</f>
        <v/>
      </c>
      <c r="H70" s="377">
        <f>'Expanded Model'!AJ6</f>
        <v/>
      </c>
      <c r="I70" s="377">
        <f>'Expanded Model'!AK6</f>
        <v/>
      </c>
    </row>
    <row r="71">
      <c r="D71">
        <f>'Expanded Model'!A7</f>
        <v/>
      </c>
      <c r="E71" s="377">
        <f>'Expanded Model'!AA7</f>
        <v/>
      </c>
      <c r="F71" s="377">
        <f>'Expanded Model'!AB7</f>
        <v/>
      </c>
      <c r="G71" s="377">
        <f>'Expanded Model'!AC7</f>
        <v/>
      </c>
      <c r="H71" s="377">
        <f>'Expanded Model'!AJ7</f>
        <v/>
      </c>
      <c r="I71" s="377">
        <f>'Expanded Model'!AK7</f>
        <v/>
      </c>
    </row>
    <row r="72">
      <c r="D72">
        <f>'Expanded Model'!A8</f>
        <v/>
      </c>
      <c r="E72" s="377">
        <f>'Expanded Model'!AA8</f>
        <v/>
      </c>
      <c r="F72" s="377">
        <f>'Expanded Model'!AB8</f>
        <v/>
      </c>
      <c r="G72" s="377">
        <f>'Expanded Model'!AC8</f>
        <v/>
      </c>
      <c r="H72" s="377">
        <f>'Expanded Model'!AJ8</f>
        <v/>
      </c>
      <c r="I72" s="377">
        <f>'Expanded Model'!AK8</f>
        <v/>
      </c>
    </row>
    <row r="73">
      <c r="D73">
        <f>'Expanded Model'!A9</f>
        <v/>
      </c>
      <c r="E73" s="377">
        <f>'Expanded Model'!AA9</f>
        <v/>
      </c>
      <c r="F73" s="377">
        <f>'Expanded Model'!AB9</f>
        <v/>
      </c>
      <c r="G73" s="377">
        <f>'Expanded Model'!AC9</f>
        <v/>
      </c>
      <c r="H73" s="377">
        <f>'Expanded Model'!AJ9</f>
        <v/>
      </c>
      <c r="I73" s="377">
        <f>'Expanded Model'!AK9</f>
        <v/>
      </c>
    </row>
    <row r="74">
      <c r="D74">
        <f>'Expanded Model'!A10</f>
        <v/>
      </c>
      <c r="E74" s="377">
        <f>'Expanded Model'!AA10</f>
        <v/>
      </c>
      <c r="F74" s="377">
        <f>'Expanded Model'!AB10</f>
        <v/>
      </c>
      <c r="G74" s="377">
        <f>'Expanded Model'!AC10</f>
        <v/>
      </c>
      <c r="H74" s="377">
        <f>'Expanded Model'!AJ10</f>
        <v/>
      </c>
      <c r="I74" s="377">
        <f>'Expanded Model'!AK10</f>
        <v/>
      </c>
    </row>
    <row r="75">
      <c r="D75">
        <f>'Expanded Model'!A11</f>
        <v/>
      </c>
      <c r="E75" s="377">
        <f>'Expanded Model'!AA11</f>
        <v/>
      </c>
      <c r="F75" s="377">
        <f>'Expanded Model'!AB11</f>
        <v/>
      </c>
      <c r="G75" s="377">
        <f>'Expanded Model'!AC11</f>
        <v/>
      </c>
      <c r="H75" s="377">
        <f>'Expanded Model'!AJ11</f>
        <v/>
      </c>
      <c r="I75" s="377">
        <f>'Expanded Model'!AK11</f>
        <v/>
      </c>
    </row>
    <row r="76">
      <c r="D76">
        <f>'Expanded Model'!A12</f>
        <v/>
      </c>
      <c r="E76" s="377">
        <f>'Expanded Model'!AA12</f>
        <v/>
      </c>
      <c r="F76" s="377">
        <f>'Expanded Model'!AB12</f>
        <v/>
      </c>
      <c r="G76" s="377">
        <f>'Expanded Model'!AC12</f>
        <v/>
      </c>
      <c r="H76" s="377">
        <f>'Expanded Model'!AJ12</f>
        <v/>
      </c>
      <c r="I76" s="377">
        <f>'Expanded Model'!AK12</f>
        <v/>
      </c>
    </row>
    <row r="77">
      <c r="D77">
        <f>'Expanded Model'!A13</f>
        <v/>
      </c>
      <c r="E77" s="377">
        <f>'Expanded Model'!AA13</f>
        <v/>
      </c>
      <c r="F77" s="377">
        <f>'Expanded Model'!AB13</f>
        <v/>
      </c>
      <c r="G77" s="377">
        <f>'Expanded Model'!AC13</f>
        <v/>
      </c>
      <c r="H77" s="377">
        <f>'Expanded Model'!AJ13</f>
        <v/>
      </c>
      <c r="I77" s="377">
        <f>'Expanded Model'!AK13</f>
        <v/>
      </c>
    </row>
    <row r="78">
      <c r="D78">
        <f>'Expanded Model'!A14</f>
        <v/>
      </c>
      <c r="E78" s="377">
        <f>'Expanded Model'!AA14</f>
        <v/>
      </c>
      <c r="F78" s="377">
        <f>'Expanded Model'!AB14</f>
        <v/>
      </c>
      <c r="G78" s="377">
        <f>'Expanded Model'!AC14</f>
        <v/>
      </c>
      <c r="H78" s="377">
        <f>'Expanded Model'!AJ14</f>
        <v/>
      </c>
      <c r="I78" s="377">
        <f>'Expanded Model'!AK14</f>
        <v/>
      </c>
    </row>
    <row r="79">
      <c r="D79">
        <f>'Expanded Model'!A15</f>
        <v/>
      </c>
      <c r="E79" s="377">
        <f>'Expanded Model'!AA15</f>
        <v/>
      </c>
      <c r="F79" s="377">
        <f>'Expanded Model'!AB15</f>
        <v/>
      </c>
      <c r="G79" s="377">
        <f>'Expanded Model'!AC15</f>
        <v/>
      </c>
      <c r="H79" s="377">
        <f>'Expanded Model'!AJ15</f>
        <v/>
      </c>
      <c r="I79" s="377">
        <f>'Expanded Model'!AK15</f>
        <v/>
      </c>
    </row>
    <row r="80">
      <c r="D80">
        <f>'Expanded Model'!A16</f>
        <v/>
      </c>
      <c r="E80" s="377">
        <f>'Expanded Model'!AA16</f>
        <v/>
      </c>
      <c r="F80" s="377">
        <f>'Expanded Model'!AB16</f>
        <v/>
      </c>
      <c r="G80" s="377">
        <f>'Expanded Model'!AC16</f>
        <v/>
      </c>
      <c r="H80" s="377">
        <f>'Expanded Model'!AJ16</f>
        <v/>
      </c>
      <c r="I80" s="377">
        <f>'Expanded Model'!AK16</f>
        <v/>
      </c>
    </row>
    <row r="81">
      <c r="D81">
        <f>'Expanded Model'!A17</f>
        <v/>
      </c>
      <c r="E81" s="377">
        <f>'Expanded Model'!AA17</f>
        <v/>
      </c>
      <c r="F81" s="377">
        <f>'Expanded Model'!AB17</f>
        <v/>
      </c>
      <c r="G81" s="377">
        <f>'Expanded Model'!AC17</f>
        <v/>
      </c>
      <c r="H81" s="377">
        <f>'Expanded Model'!AJ17</f>
        <v/>
      </c>
      <c r="I81" s="377">
        <f>'Expanded Model'!AK17</f>
        <v/>
      </c>
    </row>
    <row r="82">
      <c r="D82">
        <f>'Expanded Model'!A18</f>
        <v/>
      </c>
      <c r="E82" s="377">
        <f>'Expanded Model'!AA18</f>
        <v/>
      </c>
      <c r="F82" s="377">
        <f>'Expanded Model'!AB18</f>
        <v/>
      </c>
      <c r="G82" s="377">
        <f>'Expanded Model'!AC18</f>
        <v/>
      </c>
      <c r="H82" s="377">
        <f>'Expanded Model'!AJ18</f>
        <v/>
      </c>
      <c r="I82" s="377">
        <f>'Expanded Model'!AK18</f>
        <v/>
      </c>
    </row>
    <row r="83">
      <c r="D83">
        <f>'Expanded Model'!A19</f>
        <v/>
      </c>
      <c r="E83" s="377">
        <f>'Expanded Model'!AA19</f>
        <v/>
      </c>
      <c r="F83" s="377">
        <f>'Expanded Model'!AB19</f>
        <v/>
      </c>
      <c r="G83" s="377">
        <f>'Expanded Model'!AC19</f>
        <v/>
      </c>
      <c r="H83" s="377">
        <f>'Expanded Model'!AJ19</f>
        <v/>
      </c>
      <c r="I83" s="377">
        <f>'Expanded Model'!AK19</f>
        <v/>
      </c>
    </row>
    <row r="84">
      <c r="D84">
        <f>'Expanded Model'!A20</f>
        <v/>
      </c>
      <c r="E84" s="377">
        <f>'Expanded Model'!AA20</f>
        <v/>
      </c>
      <c r="F84" s="377">
        <f>'Expanded Model'!AB20</f>
        <v/>
      </c>
      <c r="G84" s="377">
        <f>'Expanded Model'!AC20</f>
        <v/>
      </c>
      <c r="H84" s="377">
        <f>'Expanded Model'!AJ20</f>
        <v/>
      </c>
      <c r="I84" s="377">
        <f>'Expanded Model'!AK20</f>
        <v/>
      </c>
    </row>
    <row r="85">
      <c r="D85">
        <f>'Expanded Model'!A21</f>
        <v/>
      </c>
      <c r="E85" s="377">
        <f>'Expanded Model'!AA21</f>
        <v/>
      </c>
      <c r="F85" s="377">
        <f>'Expanded Model'!AB21</f>
        <v/>
      </c>
      <c r="G85" s="377">
        <f>'Expanded Model'!AC21</f>
        <v/>
      </c>
      <c r="H85" s="377">
        <f>'Expanded Model'!AJ21</f>
        <v/>
      </c>
      <c r="I85" s="377">
        <f>'Expanded Model'!AK21</f>
        <v/>
      </c>
    </row>
    <row r="86">
      <c r="D86">
        <f>'Expanded Model'!A22</f>
        <v/>
      </c>
      <c r="E86" s="377">
        <f>'Expanded Model'!AA22</f>
        <v/>
      </c>
      <c r="F86" s="377">
        <f>'Expanded Model'!AB22</f>
        <v/>
      </c>
      <c r="G86" s="377">
        <f>'Expanded Model'!AC22</f>
        <v/>
      </c>
      <c r="H86" s="377">
        <f>'Expanded Model'!AJ22</f>
        <v/>
      </c>
      <c r="I86" s="377">
        <f>'Expanded Model'!AK22</f>
        <v/>
      </c>
    </row>
    <row r="87">
      <c r="D87">
        <f>'Expanded Model'!A23</f>
        <v/>
      </c>
      <c r="E87" s="377">
        <f>'Expanded Model'!AA23</f>
        <v/>
      </c>
      <c r="F87" s="377">
        <f>'Expanded Model'!AB23</f>
        <v/>
      </c>
      <c r="G87" s="377">
        <f>'Expanded Model'!AC23</f>
        <v/>
      </c>
      <c r="H87" s="377">
        <f>'Expanded Model'!AJ23</f>
        <v/>
      </c>
      <c r="I87" s="377">
        <f>'Expanded Model'!AK23</f>
        <v/>
      </c>
    </row>
    <row r="88">
      <c r="D88">
        <f>'Expanded Model'!A24</f>
        <v/>
      </c>
      <c r="E88" s="377">
        <f>'Expanded Model'!AA24</f>
        <v/>
      </c>
      <c r="F88" s="377">
        <f>'Expanded Model'!AB24</f>
        <v/>
      </c>
      <c r="G88" s="377">
        <f>'Expanded Model'!AC24</f>
        <v/>
      </c>
      <c r="H88" s="377">
        <f>'Expanded Model'!AJ24</f>
        <v/>
      </c>
      <c r="I88" s="377">
        <f>'Expanded Model'!AK24</f>
        <v/>
      </c>
    </row>
    <row r="89">
      <c r="D89">
        <f>'Expanded Model'!A25</f>
        <v/>
      </c>
      <c r="E89" s="377">
        <f>'Expanded Model'!AA25</f>
        <v/>
      </c>
      <c r="F89" s="377">
        <f>'Expanded Model'!AB25</f>
        <v/>
      </c>
      <c r="G89" s="377">
        <f>'Expanded Model'!AC25</f>
        <v/>
      </c>
      <c r="H89" s="377">
        <f>'Expanded Model'!AJ25</f>
        <v/>
      </c>
      <c r="I89" s="377">
        <f>'Expanded Model'!AK25</f>
        <v/>
      </c>
    </row>
    <row r="90">
      <c r="D90">
        <f>'Expanded Model'!A26</f>
        <v/>
      </c>
      <c r="E90" s="377">
        <f>'Expanded Model'!AA26</f>
        <v/>
      </c>
      <c r="F90" s="377">
        <f>'Expanded Model'!AB26</f>
        <v/>
      </c>
      <c r="G90" s="377">
        <f>'Expanded Model'!AC26</f>
        <v/>
      </c>
      <c r="H90" s="377">
        <f>'Expanded Model'!AJ26</f>
        <v/>
      </c>
      <c r="I90" s="377">
        <f>'Expanded Model'!AK26</f>
        <v/>
      </c>
    </row>
    <row r="91">
      <c r="D91">
        <f>'Expanded Model'!A27</f>
        <v/>
      </c>
      <c r="E91" s="377">
        <f>'Expanded Model'!AA27</f>
        <v/>
      </c>
      <c r="F91" s="377">
        <f>'Expanded Model'!AB27</f>
        <v/>
      </c>
      <c r="G91" s="377">
        <f>'Expanded Model'!AC27</f>
        <v/>
      </c>
      <c r="H91" s="377">
        <f>'Expanded Model'!AJ27</f>
        <v/>
      </c>
      <c r="I91" s="377">
        <f>'Expanded Model'!AK27</f>
        <v/>
      </c>
    </row>
    <row r="92">
      <c r="D92">
        <f>'Expanded Model'!A28</f>
        <v/>
      </c>
      <c r="E92" s="377">
        <f>'Expanded Model'!AA28</f>
        <v/>
      </c>
      <c r="F92" s="377">
        <f>'Expanded Model'!AB28</f>
        <v/>
      </c>
      <c r="G92" s="377">
        <f>'Expanded Model'!AC28</f>
        <v/>
      </c>
      <c r="H92" s="377">
        <f>'Expanded Model'!AJ28</f>
        <v/>
      </c>
      <c r="I92" s="377">
        <f>'Expanded Model'!AK28</f>
        <v/>
      </c>
    </row>
    <row r="93">
      <c r="D93">
        <f>'Expanded Model'!A29</f>
        <v/>
      </c>
      <c r="E93" s="377">
        <f>'Expanded Model'!AA29</f>
        <v/>
      </c>
      <c r="F93" s="377">
        <f>'Expanded Model'!AB29</f>
        <v/>
      </c>
      <c r="G93" s="377">
        <f>'Expanded Model'!AC29</f>
        <v/>
      </c>
      <c r="H93" s="377">
        <f>'Expanded Model'!AJ29</f>
        <v/>
      </c>
      <c r="I93" s="377">
        <f>'Expanded Model'!AK29</f>
        <v/>
      </c>
    </row>
    <row r="94">
      <c r="D94">
        <f>'Expanded Model'!A30</f>
        <v/>
      </c>
      <c r="E94" s="377">
        <f>'Expanded Model'!AA30</f>
        <v/>
      </c>
      <c r="F94" s="377">
        <f>'Expanded Model'!AB30</f>
        <v/>
      </c>
      <c r="G94" s="377">
        <f>'Expanded Model'!AC30</f>
        <v/>
      </c>
      <c r="H94" s="377">
        <f>'Expanded Model'!AJ30</f>
        <v/>
      </c>
      <c r="I94" s="377">
        <f>'Expanded Model'!AK30</f>
        <v/>
      </c>
    </row>
    <row r="95">
      <c r="D95">
        <f>'Expanded Model'!A31</f>
        <v/>
      </c>
      <c r="E95" s="377">
        <f>'Expanded Model'!AA31</f>
        <v/>
      </c>
      <c r="F95" s="377">
        <f>'Expanded Model'!AB31</f>
        <v/>
      </c>
      <c r="G95" s="377">
        <f>'Expanded Model'!AC31</f>
        <v/>
      </c>
      <c r="H95" s="377">
        <f>'Expanded Model'!AJ31</f>
        <v/>
      </c>
      <c r="I95" s="377">
        <f>'Expanded Model'!AK31</f>
        <v/>
      </c>
    </row>
    <row r="96">
      <c r="D96">
        <f>'Expanded Model'!A32</f>
        <v/>
      </c>
      <c r="E96" s="377">
        <f>'Expanded Model'!AA32</f>
        <v/>
      </c>
      <c r="F96" s="377">
        <f>'Expanded Model'!AB32</f>
        <v/>
      </c>
      <c r="G96" s="377">
        <f>'Expanded Model'!AC32</f>
        <v/>
      </c>
      <c r="H96" s="377">
        <f>'Expanded Model'!AJ32</f>
        <v/>
      </c>
      <c r="I96" s="377">
        <f>'Expanded Model'!AK32</f>
        <v/>
      </c>
    </row>
    <row r="97">
      <c r="D97">
        <f>'Expanded Model'!A33</f>
        <v/>
      </c>
      <c r="E97" s="377">
        <f>'Expanded Model'!AA33</f>
        <v/>
      </c>
      <c r="F97" s="377">
        <f>'Expanded Model'!AB33</f>
        <v/>
      </c>
      <c r="G97" s="377">
        <f>'Expanded Model'!AC33</f>
        <v/>
      </c>
      <c r="H97" s="377">
        <f>'Expanded Model'!AJ33</f>
        <v/>
      </c>
      <c r="I97" s="377">
        <f>'Expanded Model'!AK33</f>
        <v/>
      </c>
    </row>
    <row r="98">
      <c r="D98">
        <f>'Expanded Model'!A34</f>
        <v/>
      </c>
      <c r="E98" s="377">
        <f>'Expanded Model'!AA34</f>
        <v/>
      </c>
      <c r="F98" s="377">
        <f>'Expanded Model'!AB34</f>
        <v/>
      </c>
      <c r="G98" s="377">
        <f>'Expanded Model'!AC34</f>
        <v/>
      </c>
      <c r="H98" s="377">
        <f>'Expanded Model'!AJ34</f>
        <v/>
      </c>
      <c r="I98" s="377">
        <f>'Expanded Model'!AK34</f>
        <v/>
      </c>
    </row>
    <row r="99">
      <c r="D99">
        <f>'Expanded Model'!A35</f>
        <v/>
      </c>
      <c r="E99" s="377">
        <f>'Expanded Model'!AA35</f>
        <v/>
      </c>
      <c r="F99" s="377">
        <f>'Expanded Model'!AB35</f>
        <v/>
      </c>
      <c r="G99" s="377">
        <f>'Expanded Model'!AC35</f>
        <v/>
      </c>
      <c r="H99" s="377">
        <f>'Expanded Model'!AJ35</f>
        <v/>
      </c>
      <c r="I99" s="377">
        <f>'Expanded Model'!AK35</f>
        <v/>
      </c>
    </row>
    <row r="100">
      <c r="D100">
        <f>'Expanded Model'!A36</f>
        <v/>
      </c>
      <c r="E100" s="377">
        <f>'Expanded Model'!AA36</f>
        <v/>
      </c>
      <c r="F100" s="377">
        <f>'Expanded Model'!AB36</f>
        <v/>
      </c>
      <c r="G100" s="377">
        <f>'Expanded Model'!AC36</f>
        <v/>
      </c>
      <c r="H100" s="377">
        <f>'Expanded Model'!AJ36</f>
        <v/>
      </c>
      <c r="I100" s="377">
        <f>'Expanded Model'!AK36</f>
        <v/>
      </c>
    </row>
    <row r="101">
      <c r="D101">
        <f>'Expanded Model'!A37</f>
        <v/>
      </c>
      <c r="E101" s="377">
        <f>'Expanded Model'!AA37</f>
        <v/>
      </c>
      <c r="F101" s="377">
        <f>'Expanded Model'!AB37</f>
        <v/>
      </c>
      <c r="G101" s="377">
        <f>'Expanded Model'!AC37</f>
        <v/>
      </c>
      <c r="H101" s="377">
        <f>'Expanded Model'!AJ37</f>
        <v/>
      </c>
      <c r="I101" s="377">
        <f>'Expanded Model'!AK37</f>
        <v/>
      </c>
    </row>
    <row r="102">
      <c r="D102">
        <f>'Expanded Model'!A38</f>
        <v/>
      </c>
      <c r="E102" s="377">
        <f>'Expanded Model'!AA38</f>
        <v/>
      </c>
      <c r="F102" s="377">
        <f>'Expanded Model'!AB38</f>
        <v/>
      </c>
      <c r="G102" s="377">
        <f>'Expanded Model'!AC38</f>
        <v/>
      </c>
      <c r="H102" s="377">
        <f>'Expanded Model'!AJ38</f>
        <v/>
      </c>
      <c r="I102" s="377">
        <f>'Expanded Model'!AK38</f>
        <v/>
      </c>
    </row>
    <row r="103">
      <c r="D103">
        <f>'Expanded Model'!A39</f>
        <v/>
      </c>
      <c r="E103" s="377">
        <f>'Expanded Model'!AA39</f>
        <v/>
      </c>
      <c r="F103" s="377">
        <f>'Expanded Model'!AB39</f>
        <v/>
      </c>
      <c r="G103" s="377">
        <f>'Expanded Model'!AC39</f>
        <v/>
      </c>
      <c r="H103" s="377">
        <f>'Expanded Model'!AJ39</f>
        <v/>
      </c>
      <c r="I103" s="377">
        <f>'Expanded Model'!AK39</f>
        <v/>
      </c>
    </row>
    <row r="104">
      <c r="D104">
        <f>'Expanded Model'!A40</f>
        <v/>
      </c>
      <c r="E104" s="377">
        <f>'Expanded Model'!AA40</f>
        <v/>
      </c>
      <c r="F104" s="377">
        <f>'Expanded Model'!AB40</f>
        <v/>
      </c>
      <c r="G104" s="377">
        <f>'Expanded Model'!AC40</f>
        <v/>
      </c>
      <c r="H104" s="377">
        <f>'Expanded Model'!AJ40</f>
        <v/>
      </c>
      <c r="I104" s="377">
        <f>'Expanded Model'!AK40</f>
        <v/>
      </c>
    </row>
    <row r="105">
      <c r="D105">
        <f>'Expanded Model'!A41</f>
        <v/>
      </c>
      <c r="E105" s="377">
        <f>'Expanded Model'!AA41</f>
        <v/>
      </c>
      <c r="F105" s="377">
        <f>'Expanded Model'!AB41</f>
        <v/>
      </c>
      <c r="G105" s="377">
        <f>'Expanded Model'!AC41</f>
        <v/>
      </c>
      <c r="H105" s="377">
        <f>'Expanded Model'!AJ41</f>
        <v/>
      </c>
      <c r="I105" s="377">
        <f>'Expanded Model'!AK41</f>
        <v/>
      </c>
    </row>
    <row r="106">
      <c r="D106">
        <f>'Expanded Model'!A42</f>
        <v/>
      </c>
      <c r="E106" s="377">
        <f>'Expanded Model'!AA42</f>
        <v/>
      </c>
      <c r="F106" s="377">
        <f>'Expanded Model'!AB42</f>
        <v/>
      </c>
      <c r="G106" s="377">
        <f>'Expanded Model'!AC42</f>
        <v/>
      </c>
      <c r="H106" s="377">
        <f>'Expanded Model'!AJ42</f>
        <v/>
      </c>
      <c r="I106" s="377">
        <f>'Expanded Model'!AK42</f>
        <v/>
      </c>
    </row>
    <row r="107">
      <c r="D107">
        <f>'Expanded Model'!A43</f>
        <v/>
      </c>
      <c r="E107" s="377">
        <f>'Expanded Model'!AA43</f>
        <v/>
      </c>
      <c r="F107" s="377">
        <f>'Expanded Model'!AB43</f>
        <v/>
      </c>
      <c r="G107" s="377">
        <f>'Expanded Model'!AC43</f>
        <v/>
      </c>
      <c r="H107" s="377">
        <f>'Expanded Model'!AJ43</f>
        <v/>
      </c>
      <c r="I107" s="377">
        <f>'Expanded Model'!AK43</f>
        <v/>
      </c>
    </row>
  </sheetData>
  <mergeCells count="2">
    <mergeCell ref="A1:I1"/>
    <mergeCell ref="A1:H1"/>
  </mergeCells>
  <pageMargins left="0.7" right="0.7" top="0.75" bottom="0.75" header="0.3" footer="0.3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S154"/>
  <sheetViews>
    <sheetView workbookViewId="0">
      <selection activeCell="A1" sqref="A1"/>
    </sheetView>
  </sheetViews>
  <sheetFormatPr baseColWidth="8" defaultRowHeight="15"/>
  <cols>
    <col width="10" customWidth="1" style="66" min="1" max="1"/>
    <col width="20" customWidth="1" style="66" min="2" max="2"/>
    <col width="20" customWidth="1" style="66" min="3" max="3"/>
    <col width="20" customWidth="1" style="66" min="4" max="4"/>
    <col width="20" customWidth="1" style="66" min="5" max="5"/>
    <col width="20" customWidth="1" style="66" min="6" max="6"/>
    <col width="20" customWidth="1" style="66" min="7" max="7"/>
    <col width="20" customWidth="1" style="66" min="8" max="8"/>
    <col width="20" customWidth="1" style="66" min="9" max="9"/>
    <col width="20" customWidth="1" style="66" min="10" max="10"/>
    <col width="20" customWidth="1" style="66" min="11" max="11"/>
    <col width="20" customWidth="1" style="66" min="12" max="12"/>
    <col width="20" customWidth="1" style="66" min="13" max="13"/>
    <col width="20" customWidth="1" style="66" min="14" max="14"/>
    <col width="20" customWidth="1" style="66" min="15" max="15"/>
    <col width="20" customWidth="1" style="66" min="16" max="16"/>
    <col width="46" customWidth="1" style="66" min="18" max="18"/>
    <col width="24" customWidth="1" style="66" min="19" max="19"/>
  </cols>
  <sheetData>
    <row r="1">
      <c r="A1" s="372" t="inlineStr">
        <is>
          <t>150-Year Payback Extension — Selected Scenario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>
      <c r="A2" t="inlineStr">
        <is>
          <t>Scenario</t>
        </is>
      </c>
      <c r="B2">
        <f>'Scenario Inputs'!B3</f>
        <v/>
      </c>
    </row>
    <row r="4">
      <c r="A4" s="232" t="inlineStr">
        <is>
          <t>Year</t>
        </is>
      </c>
      <c r="B4" s="232" t="inlineStr">
        <is>
          <t>State account cost</t>
        </is>
      </c>
      <c r="C4" s="232" t="inlineStr">
        <is>
          <t>Public savings / revenue</t>
        </is>
      </c>
      <c r="D4" s="232" t="inlineStr">
        <is>
          <t>RI state-budget savings / revenue</t>
        </is>
      </c>
      <c r="E4" s="232" t="inlineStr">
        <is>
          <t>Annual public net</t>
        </is>
      </c>
      <c r="F4" s="232" t="inlineStr">
        <is>
          <t>Annual RI net</t>
        </is>
      </c>
      <c r="G4" s="232" t="inlineStr">
        <is>
          <t>Cumulative state investment</t>
        </is>
      </c>
      <c r="H4" s="232" t="inlineStr">
        <is>
          <t>Cumulative public savings</t>
        </is>
      </c>
      <c r="I4" s="232" t="inlineStr">
        <is>
          <t>Cumulative public net</t>
        </is>
      </c>
      <c r="J4" s="232" t="inlineStr">
        <is>
          <t>Cumulative RI net</t>
        </is>
      </c>
      <c r="K4" s="232" t="inlineStr">
        <is>
          <t>Federal savings</t>
        </is>
      </c>
      <c r="L4" s="232" t="inlineStr">
        <is>
          <t>Federal reinvestment to RI</t>
        </is>
      </c>
      <c r="M4" s="232" t="inlineStr">
        <is>
          <t>RI account cost after federal reinvestment</t>
        </is>
      </c>
      <c r="N4" s="232" t="inlineStr">
        <is>
          <t>Annual RI net after federal reinvestment</t>
        </is>
      </c>
      <c r="O4" s="232" t="inlineStr">
        <is>
          <t>Cumulative federal reinvestment</t>
        </is>
      </c>
      <c r="P4" s="232" t="inlineStr">
        <is>
          <t>Cumulative RI net after federal reinvestment</t>
        </is>
      </c>
      <c r="R4" s="232" t="inlineStr">
        <is>
          <t>Payback metric</t>
        </is>
      </c>
      <c r="S4" s="232" t="inlineStr">
        <is>
          <t>Result</t>
        </is>
      </c>
    </row>
    <row r="5">
      <c r="A5" t="n">
        <v>1</v>
      </c>
      <c r="B5" s="335">
        <f>MIN(A5,Assumptions!$B$6)*Assumptions!$B$4*Assumptions!$B$17</f>
        <v/>
      </c>
      <c r="C5" s="335">
        <f>MAX(0,MIN(1,(A5-'Scenario Inputs'!$N$7+1)/'Scenario Inputs'!$O$7))*'Scenario Inputs'!$H$7+MAX(0,MIN(1,(A5-'Scenario Inputs'!$N$8+1)/'Scenario Inputs'!$O$8))*'Scenario Inputs'!$H$8+MAX(0,MIN(1,(A5-'Scenario Inputs'!$N$9+1)/'Scenario Inputs'!$O$9))*'Scenario Inputs'!$H$9+MAX(0,MIN(1,(A5-'Scenario Inputs'!$N$10+1)/'Scenario Inputs'!$O$10))*'Scenario Inputs'!$H$10+MAX(0,MIN(1,(A5-'Scenario Inputs'!$N$11+1)/'Scenario Inputs'!$O$11))*'Scenario Inputs'!$H$11+MAX(0,MIN(1,(A5-'Scenario Inputs'!$N$12+1)/'Scenario Inputs'!$O$12))*'Scenario Inputs'!$H$12+MAX(0,MIN(1,(A5-'Scenario Inputs'!$N$13+1)/'Scenario Inputs'!$O$13))*'Scenario Inputs'!$H$13+MAX(0,MIN(1,(A5-'Scenario Inputs'!$N$14+1)/'Scenario Inputs'!$O$14))*'Scenario Inputs'!$H$14+MAX(0,MIN(1,(A5-'Scenario Inputs'!$N$15+1)/'Scenario Inputs'!$O$15))*'Scenario Inputs'!$H$15+MAX(0,MIN(1,(A5-'Scenario Inputs'!$N$16+1)/'Scenario Inputs'!$O$16))*'Scenario Inputs'!$H$16+MAX(0,MIN(1,(A5-'Scenario Inputs'!$N$17+1)/'Scenario Inputs'!$O$17))*'Scenario Inputs'!$H$17+MAX(0,MIN(1,(A5-'Scenario Inputs'!$N$18+1)/'Scenario Inputs'!$O$18))*'Scenario Inputs'!$H$18+MAX(0,MIN(1,(A5-'Scenario Inputs'!$N$19+1)/'Scenario Inputs'!$O$19))*'Scenario Inputs'!$H$19+MAX(0,MIN(1,(A5-'Scenario Inputs'!$N$20+1)/'Scenario Inputs'!$O$20))*'Scenario Inputs'!$H$20+MAX(0,MIN(1,(A5-'Scenario Inputs'!$N$21+1)/'Scenario Inputs'!$O$21))*'Scenario Inputs'!$H$21+MAX(0,MIN('Scenario Inputs'!$F$31,A5-'Scenario Inputs'!$F$37+1))*'Scenario Inputs'!$F$32+MAX(0,MIN('Scenario Inputs'!$F$31,A5-'Scenario Inputs'!$F$37+1))*'Scenario Inputs'!$F$36+MAX(0,MIN('Scenario Inputs'!$F$31,A5-'Scenario Inputs'!$F$37+1))*'Scenario Inputs'!$F$39+MAX(0,MIN(1,(A5-'Scenario Inputs'!$B$48+1)/'Scenario Inputs'!$B$49))*'Scenario Inputs'!$B$50</f>
        <v/>
      </c>
      <c r="D5" s="335">
        <f>MAX(0,MIN(1,(A5-'Scenario Inputs'!$N$7+1)/'Scenario Inputs'!$O$7))*'Scenario Inputs'!$J$7+MAX(0,MIN(1,(A5-'Scenario Inputs'!$N$8+1)/'Scenario Inputs'!$O$8))*'Scenario Inputs'!$J$8+MAX(0,MIN(1,(A5-'Scenario Inputs'!$N$9+1)/'Scenario Inputs'!$O$9))*'Scenario Inputs'!$J$9+MAX(0,MIN(1,(A5-'Scenario Inputs'!$N$10+1)/'Scenario Inputs'!$O$10))*'Scenario Inputs'!$J$10+MAX(0,MIN(1,(A5-'Scenario Inputs'!$N$11+1)/'Scenario Inputs'!$O$11))*'Scenario Inputs'!$J$11+MAX(0,MIN(1,(A5-'Scenario Inputs'!$N$12+1)/'Scenario Inputs'!$O$12))*'Scenario Inputs'!$J$12+MAX(0,MIN(1,(A5-'Scenario Inputs'!$N$13+1)/'Scenario Inputs'!$O$13))*'Scenario Inputs'!$J$13+MAX(0,MIN(1,(A5-'Scenario Inputs'!$N$14+1)/'Scenario Inputs'!$O$14))*'Scenario Inputs'!$J$14+MAX(0,MIN(1,(A5-'Scenario Inputs'!$N$15+1)/'Scenario Inputs'!$O$15))*'Scenario Inputs'!$J$15+MAX(0,MIN(1,(A5-'Scenario Inputs'!$N$16+1)/'Scenario Inputs'!$O$16))*'Scenario Inputs'!$J$16+MAX(0,MIN(1,(A5-'Scenario Inputs'!$N$17+1)/'Scenario Inputs'!$O$17))*'Scenario Inputs'!$J$17+MAX(0,MIN(1,(A5-'Scenario Inputs'!$N$18+1)/'Scenario Inputs'!$O$18))*'Scenario Inputs'!$J$18+MAX(0,MIN(1,(A5-'Scenario Inputs'!$N$19+1)/'Scenario Inputs'!$O$19))*'Scenario Inputs'!$J$19+MAX(0,MIN(1,(A5-'Scenario Inputs'!$N$20+1)/'Scenario Inputs'!$O$20))*'Scenario Inputs'!$J$20+MAX(0,MIN(1,(A5-'Scenario Inputs'!$N$21+1)/'Scenario Inputs'!$O$21))*'Scenario Inputs'!$J$21+MAX(0,MIN('Scenario Inputs'!$F$31,A5-'Scenario Inputs'!$F$37+1))*'Scenario Inputs'!$F$32+MAX(0,MIN('Scenario Inputs'!$F$31,A5-'Scenario Inputs'!$F$37+1))*'Scenario Inputs'!$F$36+MAX(0,MIN('Scenario Inputs'!$F$31,A5-'Scenario Inputs'!$F$37+1))*'Scenario Inputs'!$F$39+MAX(0,MIN(1,(A5-'Scenario Inputs'!$B$48+1)/'Scenario Inputs'!$B$49))*'Scenario Inputs'!$B$51</f>
        <v/>
      </c>
      <c r="E5" s="335">
        <f>C5-B5</f>
        <v/>
      </c>
      <c r="F5" s="335">
        <f>D5-B5</f>
        <v/>
      </c>
      <c r="G5" s="335">
        <f>B5</f>
        <v/>
      </c>
      <c r="H5" s="335">
        <f>C5</f>
        <v/>
      </c>
      <c r="I5" s="335">
        <f>H5-G5</f>
        <v/>
      </c>
      <c r="J5" s="335">
        <f>D5-B5</f>
        <v/>
      </c>
      <c r="K5" s="335">
        <f>MAX(0,MIN(1,(A5-'Scenario Inputs'!$N$7+1)/'Scenario Inputs'!$O$7))*'Scenario Inputs'!$L$7+MAX(0,MIN(1,(A5-'Scenario Inputs'!$N$8+1)/'Scenario Inputs'!$O$8))*'Scenario Inputs'!$L$8+MAX(0,MIN(1,(A5-'Scenario Inputs'!$N$9+1)/'Scenario Inputs'!$O$9))*'Scenario Inputs'!$L$9+MAX(0,MIN(1,(A5-'Scenario Inputs'!$N$10+1)/'Scenario Inputs'!$O$10))*'Scenario Inputs'!$L$10+MAX(0,MIN(1,(A5-'Scenario Inputs'!$N$11+1)/'Scenario Inputs'!$O$11))*'Scenario Inputs'!$L$11+MAX(0,MIN(1,(A5-'Scenario Inputs'!$N$12+1)/'Scenario Inputs'!$O$12))*'Scenario Inputs'!$L$12+MAX(0,MIN(1,(A5-'Scenario Inputs'!$N$13+1)/'Scenario Inputs'!$O$13))*'Scenario Inputs'!$L$13+MAX(0,MIN(1,(A5-'Scenario Inputs'!$N$14+1)/'Scenario Inputs'!$O$14))*'Scenario Inputs'!$L$14+MAX(0,MIN(1,(A5-'Scenario Inputs'!$N$15+1)/'Scenario Inputs'!$O$15))*'Scenario Inputs'!$L$15+MAX(0,MIN(1,(A5-'Scenario Inputs'!$N$16+1)/'Scenario Inputs'!$O$16))*'Scenario Inputs'!$L$16+MAX(0,MIN(1,(A5-'Scenario Inputs'!$N$17+1)/'Scenario Inputs'!$O$17))*'Scenario Inputs'!$L$17+MAX(0,MIN(1,(A5-'Scenario Inputs'!$N$18+1)/'Scenario Inputs'!$O$18))*'Scenario Inputs'!$L$18+MAX(0,MIN(1,(A5-'Scenario Inputs'!$N$19+1)/'Scenario Inputs'!$O$19))*'Scenario Inputs'!$L$19+MAX(0,MIN(1,(A5-'Scenario Inputs'!$N$20+1)/'Scenario Inputs'!$O$20))*'Scenario Inputs'!$L$20+MAX(0,MIN(1,(A5-'Scenario Inputs'!$N$21+1)/'Scenario Inputs'!$O$21))*'Scenario Inputs'!$L$21+MAX(0,MIN(1,(A5-'Scenario Inputs'!$B$48+1)/'Scenario Inputs'!$B$49))*'Scenario Inputs'!$B$52</f>
        <v/>
      </c>
      <c r="L5" s="325">
        <f>K5*'Scenario Inputs'!$B$4</f>
        <v/>
      </c>
      <c r="M5" s="325">
        <f>B5-L5</f>
        <v/>
      </c>
      <c r="N5" s="335">
        <f>D5+L5-B5</f>
        <v/>
      </c>
      <c r="O5" s="335">
        <f>L5</f>
        <v/>
      </c>
      <c r="P5" s="335">
        <f>N5</f>
        <v/>
      </c>
      <c r="R5" s="10" t="inlineStr">
        <is>
          <t>Annual public break-even year</t>
        </is>
      </c>
      <c r="S5" s="10">
        <f>IFERROR(MATCH(TRUE,E5:E154&gt;=0,0),"Not reached")</f>
        <v/>
      </c>
    </row>
    <row r="6">
      <c r="A6" t="n">
        <v>2</v>
      </c>
      <c r="B6" s="335">
        <f>MIN(A6,Assumptions!$B$6)*Assumptions!$B$4*Assumptions!$B$17</f>
        <v/>
      </c>
      <c r="C6" s="335">
        <f>MAX(0,MIN(1,(A6-'Scenario Inputs'!$N$7+1)/'Scenario Inputs'!$O$7))*'Scenario Inputs'!$H$7+MAX(0,MIN(1,(A6-'Scenario Inputs'!$N$8+1)/'Scenario Inputs'!$O$8))*'Scenario Inputs'!$H$8+MAX(0,MIN(1,(A6-'Scenario Inputs'!$N$9+1)/'Scenario Inputs'!$O$9))*'Scenario Inputs'!$H$9+MAX(0,MIN(1,(A6-'Scenario Inputs'!$N$10+1)/'Scenario Inputs'!$O$10))*'Scenario Inputs'!$H$10+MAX(0,MIN(1,(A6-'Scenario Inputs'!$N$11+1)/'Scenario Inputs'!$O$11))*'Scenario Inputs'!$H$11+MAX(0,MIN(1,(A6-'Scenario Inputs'!$N$12+1)/'Scenario Inputs'!$O$12))*'Scenario Inputs'!$H$12+MAX(0,MIN(1,(A6-'Scenario Inputs'!$N$13+1)/'Scenario Inputs'!$O$13))*'Scenario Inputs'!$H$13+MAX(0,MIN(1,(A6-'Scenario Inputs'!$N$14+1)/'Scenario Inputs'!$O$14))*'Scenario Inputs'!$H$14+MAX(0,MIN(1,(A6-'Scenario Inputs'!$N$15+1)/'Scenario Inputs'!$O$15))*'Scenario Inputs'!$H$15+MAX(0,MIN(1,(A6-'Scenario Inputs'!$N$16+1)/'Scenario Inputs'!$O$16))*'Scenario Inputs'!$H$16+MAX(0,MIN(1,(A6-'Scenario Inputs'!$N$17+1)/'Scenario Inputs'!$O$17))*'Scenario Inputs'!$H$17+MAX(0,MIN(1,(A6-'Scenario Inputs'!$N$18+1)/'Scenario Inputs'!$O$18))*'Scenario Inputs'!$H$18+MAX(0,MIN(1,(A6-'Scenario Inputs'!$N$19+1)/'Scenario Inputs'!$O$19))*'Scenario Inputs'!$H$19+MAX(0,MIN(1,(A6-'Scenario Inputs'!$N$20+1)/'Scenario Inputs'!$O$20))*'Scenario Inputs'!$H$20+MAX(0,MIN(1,(A6-'Scenario Inputs'!$N$21+1)/'Scenario Inputs'!$O$21))*'Scenario Inputs'!$H$21+MAX(0,MIN('Scenario Inputs'!$F$31,A6-'Scenario Inputs'!$F$37+1))*'Scenario Inputs'!$F$32+MAX(0,MIN('Scenario Inputs'!$F$31,A6-'Scenario Inputs'!$F$37+1))*'Scenario Inputs'!$F$36+MAX(0,MIN('Scenario Inputs'!$F$31,A6-'Scenario Inputs'!$F$37+1))*'Scenario Inputs'!$F$39+MAX(0,MIN(1,(A6-'Scenario Inputs'!$B$48+1)/'Scenario Inputs'!$B$49))*'Scenario Inputs'!$B$50</f>
        <v/>
      </c>
      <c r="D6" s="335">
        <f>MAX(0,MIN(1,(A6-'Scenario Inputs'!$N$7+1)/'Scenario Inputs'!$O$7))*'Scenario Inputs'!$J$7+MAX(0,MIN(1,(A6-'Scenario Inputs'!$N$8+1)/'Scenario Inputs'!$O$8))*'Scenario Inputs'!$J$8+MAX(0,MIN(1,(A6-'Scenario Inputs'!$N$9+1)/'Scenario Inputs'!$O$9))*'Scenario Inputs'!$J$9+MAX(0,MIN(1,(A6-'Scenario Inputs'!$N$10+1)/'Scenario Inputs'!$O$10))*'Scenario Inputs'!$J$10+MAX(0,MIN(1,(A6-'Scenario Inputs'!$N$11+1)/'Scenario Inputs'!$O$11))*'Scenario Inputs'!$J$11+MAX(0,MIN(1,(A6-'Scenario Inputs'!$N$12+1)/'Scenario Inputs'!$O$12))*'Scenario Inputs'!$J$12+MAX(0,MIN(1,(A6-'Scenario Inputs'!$N$13+1)/'Scenario Inputs'!$O$13))*'Scenario Inputs'!$J$13+MAX(0,MIN(1,(A6-'Scenario Inputs'!$N$14+1)/'Scenario Inputs'!$O$14))*'Scenario Inputs'!$J$14+MAX(0,MIN(1,(A6-'Scenario Inputs'!$N$15+1)/'Scenario Inputs'!$O$15))*'Scenario Inputs'!$J$15+MAX(0,MIN(1,(A6-'Scenario Inputs'!$N$16+1)/'Scenario Inputs'!$O$16))*'Scenario Inputs'!$J$16+MAX(0,MIN(1,(A6-'Scenario Inputs'!$N$17+1)/'Scenario Inputs'!$O$17))*'Scenario Inputs'!$J$17+MAX(0,MIN(1,(A6-'Scenario Inputs'!$N$18+1)/'Scenario Inputs'!$O$18))*'Scenario Inputs'!$J$18+MAX(0,MIN(1,(A6-'Scenario Inputs'!$N$19+1)/'Scenario Inputs'!$O$19))*'Scenario Inputs'!$J$19+MAX(0,MIN(1,(A6-'Scenario Inputs'!$N$20+1)/'Scenario Inputs'!$O$20))*'Scenario Inputs'!$J$20+MAX(0,MIN(1,(A6-'Scenario Inputs'!$N$21+1)/'Scenario Inputs'!$O$21))*'Scenario Inputs'!$J$21+MAX(0,MIN('Scenario Inputs'!$F$31,A6-'Scenario Inputs'!$F$37+1))*'Scenario Inputs'!$F$32+MAX(0,MIN('Scenario Inputs'!$F$31,A6-'Scenario Inputs'!$F$37+1))*'Scenario Inputs'!$F$36+MAX(0,MIN('Scenario Inputs'!$F$31,A6-'Scenario Inputs'!$F$37+1))*'Scenario Inputs'!$F$39+MAX(0,MIN(1,(A6-'Scenario Inputs'!$B$48+1)/'Scenario Inputs'!$B$49))*'Scenario Inputs'!$B$51</f>
        <v/>
      </c>
      <c r="E6" s="335">
        <f>C6-B6</f>
        <v/>
      </c>
      <c r="F6" s="335">
        <f>D6-B6</f>
        <v/>
      </c>
      <c r="G6" s="335">
        <f>G5+B6</f>
        <v/>
      </c>
      <c r="H6" s="335">
        <f>H5+C6</f>
        <v/>
      </c>
      <c r="I6" s="335">
        <f>H6-G6</f>
        <v/>
      </c>
      <c r="J6" s="335">
        <f>J5+D6-B6</f>
        <v/>
      </c>
      <c r="K6" s="335">
        <f>MAX(0,MIN(1,(A6-'Scenario Inputs'!$N$7+1)/'Scenario Inputs'!$O$7))*'Scenario Inputs'!$L$7+MAX(0,MIN(1,(A6-'Scenario Inputs'!$N$8+1)/'Scenario Inputs'!$O$8))*'Scenario Inputs'!$L$8+MAX(0,MIN(1,(A6-'Scenario Inputs'!$N$9+1)/'Scenario Inputs'!$O$9))*'Scenario Inputs'!$L$9+MAX(0,MIN(1,(A6-'Scenario Inputs'!$N$10+1)/'Scenario Inputs'!$O$10))*'Scenario Inputs'!$L$10+MAX(0,MIN(1,(A6-'Scenario Inputs'!$N$11+1)/'Scenario Inputs'!$O$11))*'Scenario Inputs'!$L$11+MAX(0,MIN(1,(A6-'Scenario Inputs'!$N$12+1)/'Scenario Inputs'!$O$12))*'Scenario Inputs'!$L$12+MAX(0,MIN(1,(A6-'Scenario Inputs'!$N$13+1)/'Scenario Inputs'!$O$13))*'Scenario Inputs'!$L$13+MAX(0,MIN(1,(A6-'Scenario Inputs'!$N$14+1)/'Scenario Inputs'!$O$14))*'Scenario Inputs'!$L$14+MAX(0,MIN(1,(A6-'Scenario Inputs'!$N$15+1)/'Scenario Inputs'!$O$15))*'Scenario Inputs'!$L$15+MAX(0,MIN(1,(A6-'Scenario Inputs'!$N$16+1)/'Scenario Inputs'!$O$16))*'Scenario Inputs'!$L$16+MAX(0,MIN(1,(A6-'Scenario Inputs'!$N$17+1)/'Scenario Inputs'!$O$17))*'Scenario Inputs'!$L$17+MAX(0,MIN(1,(A6-'Scenario Inputs'!$N$18+1)/'Scenario Inputs'!$O$18))*'Scenario Inputs'!$L$18+MAX(0,MIN(1,(A6-'Scenario Inputs'!$N$19+1)/'Scenario Inputs'!$O$19))*'Scenario Inputs'!$L$19+MAX(0,MIN(1,(A6-'Scenario Inputs'!$N$20+1)/'Scenario Inputs'!$O$20))*'Scenario Inputs'!$L$20+MAX(0,MIN(1,(A6-'Scenario Inputs'!$N$21+1)/'Scenario Inputs'!$O$21))*'Scenario Inputs'!$L$21+MAX(0,MIN(1,(A6-'Scenario Inputs'!$B$48+1)/'Scenario Inputs'!$B$49))*'Scenario Inputs'!$B$52</f>
        <v/>
      </c>
      <c r="L6" s="325">
        <f>K6*'Scenario Inputs'!$B$4</f>
        <v/>
      </c>
      <c r="M6" s="325">
        <f>B6-L6</f>
        <v/>
      </c>
      <c r="N6" s="335">
        <f>D6+L6-B6</f>
        <v/>
      </c>
      <c r="O6" s="335">
        <f>O5+L6</f>
        <v/>
      </c>
      <c r="P6" s="335">
        <f>P5+N6</f>
        <v/>
      </c>
      <c r="R6" s="10" t="inlineStr">
        <is>
          <t>Annual RI break-even year — before federal reinvestment</t>
        </is>
      </c>
      <c r="S6" s="10">
        <f>IFERROR(MATCH(TRUE,F5:F154&gt;=0,0),"Not reached")</f>
        <v/>
      </c>
    </row>
    <row r="7">
      <c r="A7" t="n">
        <v>3</v>
      </c>
      <c r="B7" s="335">
        <f>MIN(A7,Assumptions!$B$6)*Assumptions!$B$4*Assumptions!$B$17</f>
        <v/>
      </c>
      <c r="C7" s="335">
        <f>MAX(0,MIN(1,(A7-'Scenario Inputs'!$N$7+1)/'Scenario Inputs'!$O$7))*'Scenario Inputs'!$H$7+MAX(0,MIN(1,(A7-'Scenario Inputs'!$N$8+1)/'Scenario Inputs'!$O$8))*'Scenario Inputs'!$H$8+MAX(0,MIN(1,(A7-'Scenario Inputs'!$N$9+1)/'Scenario Inputs'!$O$9))*'Scenario Inputs'!$H$9+MAX(0,MIN(1,(A7-'Scenario Inputs'!$N$10+1)/'Scenario Inputs'!$O$10))*'Scenario Inputs'!$H$10+MAX(0,MIN(1,(A7-'Scenario Inputs'!$N$11+1)/'Scenario Inputs'!$O$11))*'Scenario Inputs'!$H$11+MAX(0,MIN(1,(A7-'Scenario Inputs'!$N$12+1)/'Scenario Inputs'!$O$12))*'Scenario Inputs'!$H$12+MAX(0,MIN(1,(A7-'Scenario Inputs'!$N$13+1)/'Scenario Inputs'!$O$13))*'Scenario Inputs'!$H$13+MAX(0,MIN(1,(A7-'Scenario Inputs'!$N$14+1)/'Scenario Inputs'!$O$14))*'Scenario Inputs'!$H$14+MAX(0,MIN(1,(A7-'Scenario Inputs'!$N$15+1)/'Scenario Inputs'!$O$15))*'Scenario Inputs'!$H$15+MAX(0,MIN(1,(A7-'Scenario Inputs'!$N$16+1)/'Scenario Inputs'!$O$16))*'Scenario Inputs'!$H$16+MAX(0,MIN(1,(A7-'Scenario Inputs'!$N$17+1)/'Scenario Inputs'!$O$17))*'Scenario Inputs'!$H$17+MAX(0,MIN(1,(A7-'Scenario Inputs'!$N$18+1)/'Scenario Inputs'!$O$18))*'Scenario Inputs'!$H$18+MAX(0,MIN(1,(A7-'Scenario Inputs'!$N$19+1)/'Scenario Inputs'!$O$19))*'Scenario Inputs'!$H$19+MAX(0,MIN(1,(A7-'Scenario Inputs'!$N$20+1)/'Scenario Inputs'!$O$20))*'Scenario Inputs'!$H$20+MAX(0,MIN(1,(A7-'Scenario Inputs'!$N$21+1)/'Scenario Inputs'!$O$21))*'Scenario Inputs'!$H$21+MAX(0,MIN('Scenario Inputs'!$F$31,A7-'Scenario Inputs'!$F$37+1))*'Scenario Inputs'!$F$32+MAX(0,MIN('Scenario Inputs'!$F$31,A7-'Scenario Inputs'!$F$37+1))*'Scenario Inputs'!$F$36+MAX(0,MIN('Scenario Inputs'!$F$31,A7-'Scenario Inputs'!$F$37+1))*'Scenario Inputs'!$F$39+MAX(0,MIN(1,(A7-'Scenario Inputs'!$B$48+1)/'Scenario Inputs'!$B$49))*'Scenario Inputs'!$B$50</f>
        <v/>
      </c>
      <c r="D7" s="335">
        <f>MAX(0,MIN(1,(A7-'Scenario Inputs'!$N$7+1)/'Scenario Inputs'!$O$7))*'Scenario Inputs'!$J$7+MAX(0,MIN(1,(A7-'Scenario Inputs'!$N$8+1)/'Scenario Inputs'!$O$8))*'Scenario Inputs'!$J$8+MAX(0,MIN(1,(A7-'Scenario Inputs'!$N$9+1)/'Scenario Inputs'!$O$9))*'Scenario Inputs'!$J$9+MAX(0,MIN(1,(A7-'Scenario Inputs'!$N$10+1)/'Scenario Inputs'!$O$10))*'Scenario Inputs'!$J$10+MAX(0,MIN(1,(A7-'Scenario Inputs'!$N$11+1)/'Scenario Inputs'!$O$11))*'Scenario Inputs'!$J$11+MAX(0,MIN(1,(A7-'Scenario Inputs'!$N$12+1)/'Scenario Inputs'!$O$12))*'Scenario Inputs'!$J$12+MAX(0,MIN(1,(A7-'Scenario Inputs'!$N$13+1)/'Scenario Inputs'!$O$13))*'Scenario Inputs'!$J$13+MAX(0,MIN(1,(A7-'Scenario Inputs'!$N$14+1)/'Scenario Inputs'!$O$14))*'Scenario Inputs'!$J$14+MAX(0,MIN(1,(A7-'Scenario Inputs'!$N$15+1)/'Scenario Inputs'!$O$15))*'Scenario Inputs'!$J$15+MAX(0,MIN(1,(A7-'Scenario Inputs'!$N$16+1)/'Scenario Inputs'!$O$16))*'Scenario Inputs'!$J$16+MAX(0,MIN(1,(A7-'Scenario Inputs'!$N$17+1)/'Scenario Inputs'!$O$17))*'Scenario Inputs'!$J$17+MAX(0,MIN(1,(A7-'Scenario Inputs'!$N$18+1)/'Scenario Inputs'!$O$18))*'Scenario Inputs'!$J$18+MAX(0,MIN(1,(A7-'Scenario Inputs'!$N$19+1)/'Scenario Inputs'!$O$19))*'Scenario Inputs'!$J$19+MAX(0,MIN(1,(A7-'Scenario Inputs'!$N$20+1)/'Scenario Inputs'!$O$20))*'Scenario Inputs'!$J$20+MAX(0,MIN(1,(A7-'Scenario Inputs'!$N$21+1)/'Scenario Inputs'!$O$21))*'Scenario Inputs'!$J$21+MAX(0,MIN('Scenario Inputs'!$F$31,A7-'Scenario Inputs'!$F$37+1))*'Scenario Inputs'!$F$32+MAX(0,MIN('Scenario Inputs'!$F$31,A7-'Scenario Inputs'!$F$37+1))*'Scenario Inputs'!$F$36+MAX(0,MIN('Scenario Inputs'!$F$31,A7-'Scenario Inputs'!$F$37+1))*'Scenario Inputs'!$F$39+MAX(0,MIN(1,(A7-'Scenario Inputs'!$B$48+1)/'Scenario Inputs'!$B$49))*'Scenario Inputs'!$B$51</f>
        <v/>
      </c>
      <c r="E7" s="335">
        <f>C7-B7</f>
        <v/>
      </c>
      <c r="F7" s="335">
        <f>D7-B7</f>
        <v/>
      </c>
      <c r="G7" s="335">
        <f>G6+B7</f>
        <v/>
      </c>
      <c r="H7" s="335">
        <f>H6+C7</f>
        <v/>
      </c>
      <c r="I7" s="335">
        <f>H7-G7</f>
        <v/>
      </c>
      <c r="J7" s="335">
        <f>J6+D7-B7</f>
        <v/>
      </c>
      <c r="K7" s="335">
        <f>MAX(0,MIN(1,(A7-'Scenario Inputs'!$N$7+1)/'Scenario Inputs'!$O$7))*'Scenario Inputs'!$L$7+MAX(0,MIN(1,(A7-'Scenario Inputs'!$N$8+1)/'Scenario Inputs'!$O$8))*'Scenario Inputs'!$L$8+MAX(0,MIN(1,(A7-'Scenario Inputs'!$N$9+1)/'Scenario Inputs'!$O$9))*'Scenario Inputs'!$L$9+MAX(0,MIN(1,(A7-'Scenario Inputs'!$N$10+1)/'Scenario Inputs'!$O$10))*'Scenario Inputs'!$L$10+MAX(0,MIN(1,(A7-'Scenario Inputs'!$N$11+1)/'Scenario Inputs'!$O$11))*'Scenario Inputs'!$L$11+MAX(0,MIN(1,(A7-'Scenario Inputs'!$N$12+1)/'Scenario Inputs'!$O$12))*'Scenario Inputs'!$L$12+MAX(0,MIN(1,(A7-'Scenario Inputs'!$N$13+1)/'Scenario Inputs'!$O$13))*'Scenario Inputs'!$L$13+MAX(0,MIN(1,(A7-'Scenario Inputs'!$N$14+1)/'Scenario Inputs'!$O$14))*'Scenario Inputs'!$L$14+MAX(0,MIN(1,(A7-'Scenario Inputs'!$N$15+1)/'Scenario Inputs'!$O$15))*'Scenario Inputs'!$L$15+MAX(0,MIN(1,(A7-'Scenario Inputs'!$N$16+1)/'Scenario Inputs'!$O$16))*'Scenario Inputs'!$L$16+MAX(0,MIN(1,(A7-'Scenario Inputs'!$N$17+1)/'Scenario Inputs'!$O$17))*'Scenario Inputs'!$L$17+MAX(0,MIN(1,(A7-'Scenario Inputs'!$N$18+1)/'Scenario Inputs'!$O$18))*'Scenario Inputs'!$L$18+MAX(0,MIN(1,(A7-'Scenario Inputs'!$N$19+1)/'Scenario Inputs'!$O$19))*'Scenario Inputs'!$L$19+MAX(0,MIN(1,(A7-'Scenario Inputs'!$N$20+1)/'Scenario Inputs'!$O$20))*'Scenario Inputs'!$L$20+MAX(0,MIN(1,(A7-'Scenario Inputs'!$N$21+1)/'Scenario Inputs'!$O$21))*'Scenario Inputs'!$L$21+MAX(0,MIN(1,(A7-'Scenario Inputs'!$B$48+1)/'Scenario Inputs'!$B$49))*'Scenario Inputs'!$B$52</f>
        <v/>
      </c>
      <c r="L7" s="325">
        <f>K7*'Scenario Inputs'!$B$4</f>
        <v/>
      </c>
      <c r="M7" s="325">
        <f>B7-L7</f>
        <v/>
      </c>
      <c r="N7" s="335">
        <f>D7+L7-B7</f>
        <v/>
      </c>
      <c r="O7" s="335">
        <f>O6+L7</f>
        <v/>
      </c>
      <c r="P7" s="335">
        <f>P6+N7</f>
        <v/>
      </c>
      <c r="R7" s="10" t="inlineStr">
        <is>
          <t>Annual RI break-even year — after federal reinvestment</t>
        </is>
      </c>
      <c r="S7" s="10">
        <f>IFERROR(MATCH(TRUE,N5:N154&gt;=0,0),"Not reached")</f>
        <v/>
      </c>
    </row>
    <row r="8">
      <c r="A8" t="n">
        <v>4</v>
      </c>
      <c r="B8" s="335">
        <f>MIN(A8,Assumptions!$B$6)*Assumptions!$B$4*Assumptions!$B$17</f>
        <v/>
      </c>
      <c r="C8" s="335">
        <f>MAX(0,MIN(1,(A8-'Scenario Inputs'!$N$7+1)/'Scenario Inputs'!$O$7))*'Scenario Inputs'!$H$7+MAX(0,MIN(1,(A8-'Scenario Inputs'!$N$8+1)/'Scenario Inputs'!$O$8))*'Scenario Inputs'!$H$8+MAX(0,MIN(1,(A8-'Scenario Inputs'!$N$9+1)/'Scenario Inputs'!$O$9))*'Scenario Inputs'!$H$9+MAX(0,MIN(1,(A8-'Scenario Inputs'!$N$10+1)/'Scenario Inputs'!$O$10))*'Scenario Inputs'!$H$10+MAX(0,MIN(1,(A8-'Scenario Inputs'!$N$11+1)/'Scenario Inputs'!$O$11))*'Scenario Inputs'!$H$11+MAX(0,MIN(1,(A8-'Scenario Inputs'!$N$12+1)/'Scenario Inputs'!$O$12))*'Scenario Inputs'!$H$12+MAX(0,MIN(1,(A8-'Scenario Inputs'!$N$13+1)/'Scenario Inputs'!$O$13))*'Scenario Inputs'!$H$13+MAX(0,MIN(1,(A8-'Scenario Inputs'!$N$14+1)/'Scenario Inputs'!$O$14))*'Scenario Inputs'!$H$14+MAX(0,MIN(1,(A8-'Scenario Inputs'!$N$15+1)/'Scenario Inputs'!$O$15))*'Scenario Inputs'!$H$15+MAX(0,MIN(1,(A8-'Scenario Inputs'!$N$16+1)/'Scenario Inputs'!$O$16))*'Scenario Inputs'!$H$16+MAX(0,MIN(1,(A8-'Scenario Inputs'!$N$17+1)/'Scenario Inputs'!$O$17))*'Scenario Inputs'!$H$17+MAX(0,MIN(1,(A8-'Scenario Inputs'!$N$18+1)/'Scenario Inputs'!$O$18))*'Scenario Inputs'!$H$18+MAX(0,MIN(1,(A8-'Scenario Inputs'!$N$19+1)/'Scenario Inputs'!$O$19))*'Scenario Inputs'!$H$19+MAX(0,MIN(1,(A8-'Scenario Inputs'!$N$20+1)/'Scenario Inputs'!$O$20))*'Scenario Inputs'!$H$20+MAX(0,MIN(1,(A8-'Scenario Inputs'!$N$21+1)/'Scenario Inputs'!$O$21))*'Scenario Inputs'!$H$21+MAX(0,MIN('Scenario Inputs'!$F$31,A8-'Scenario Inputs'!$F$37+1))*'Scenario Inputs'!$F$32+MAX(0,MIN('Scenario Inputs'!$F$31,A8-'Scenario Inputs'!$F$37+1))*'Scenario Inputs'!$F$36+MAX(0,MIN('Scenario Inputs'!$F$31,A8-'Scenario Inputs'!$F$37+1))*'Scenario Inputs'!$F$39+MAX(0,MIN(1,(A8-'Scenario Inputs'!$B$48+1)/'Scenario Inputs'!$B$49))*'Scenario Inputs'!$B$50</f>
        <v/>
      </c>
      <c r="D8" s="335">
        <f>MAX(0,MIN(1,(A8-'Scenario Inputs'!$N$7+1)/'Scenario Inputs'!$O$7))*'Scenario Inputs'!$J$7+MAX(0,MIN(1,(A8-'Scenario Inputs'!$N$8+1)/'Scenario Inputs'!$O$8))*'Scenario Inputs'!$J$8+MAX(0,MIN(1,(A8-'Scenario Inputs'!$N$9+1)/'Scenario Inputs'!$O$9))*'Scenario Inputs'!$J$9+MAX(0,MIN(1,(A8-'Scenario Inputs'!$N$10+1)/'Scenario Inputs'!$O$10))*'Scenario Inputs'!$J$10+MAX(0,MIN(1,(A8-'Scenario Inputs'!$N$11+1)/'Scenario Inputs'!$O$11))*'Scenario Inputs'!$J$11+MAX(0,MIN(1,(A8-'Scenario Inputs'!$N$12+1)/'Scenario Inputs'!$O$12))*'Scenario Inputs'!$J$12+MAX(0,MIN(1,(A8-'Scenario Inputs'!$N$13+1)/'Scenario Inputs'!$O$13))*'Scenario Inputs'!$J$13+MAX(0,MIN(1,(A8-'Scenario Inputs'!$N$14+1)/'Scenario Inputs'!$O$14))*'Scenario Inputs'!$J$14+MAX(0,MIN(1,(A8-'Scenario Inputs'!$N$15+1)/'Scenario Inputs'!$O$15))*'Scenario Inputs'!$J$15+MAX(0,MIN(1,(A8-'Scenario Inputs'!$N$16+1)/'Scenario Inputs'!$O$16))*'Scenario Inputs'!$J$16+MAX(0,MIN(1,(A8-'Scenario Inputs'!$N$17+1)/'Scenario Inputs'!$O$17))*'Scenario Inputs'!$J$17+MAX(0,MIN(1,(A8-'Scenario Inputs'!$N$18+1)/'Scenario Inputs'!$O$18))*'Scenario Inputs'!$J$18+MAX(0,MIN(1,(A8-'Scenario Inputs'!$N$19+1)/'Scenario Inputs'!$O$19))*'Scenario Inputs'!$J$19+MAX(0,MIN(1,(A8-'Scenario Inputs'!$N$20+1)/'Scenario Inputs'!$O$20))*'Scenario Inputs'!$J$20+MAX(0,MIN(1,(A8-'Scenario Inputs'!$N$21+1)/'Scenario Inputs'!$O$21))*'Scenario Inputs'!$J$21+MAX(0,MIN('Scenario Inputs'!$F$31,A8-'Scenario Inputs'!$F$37+1))*'Scenario Inputs'!$F$32+MAX(0,MIN('Scenario Inputs'!$F$31,A8-'Scenario Inputs'!$F$37+1))*'Scenario Inputs'!$F$36+MAX(0,MIN('Scenario Inputs'!$F$31,A8-'Scenario Inputs'!$F$37+1))*'Scenario Inputs'!$F$39+MAX(0,MIN(1,(A8-'Scenario Inputs'!$B$48+1)/'Scenario Inputs'!$B$49))*'Scenario Inputs'!$B$51</f>
        <v/>
      </c>
      <c r="E8" s="335">
        <f>C8-B8</f>
        <v/>
      </c>
      <c r="F8" s="335">
        <f>D8-B8</f>
        <v/>
      </c>
      <c r="G8" s="335">
        <f>G7+B8</f>
        <v/>
      </c>
      <c r="H8" s="335">
        <f>H7+C8</f>
        <v/>
      </c>
      <c r="I8" s="335">
        <f>H8-G8</f>
        <v/>
      </c>
      <c r="J8" s="335">
        <f>J7+D8-B8</f>
        <v/>
      </c>
      <c r="K8" s="335">
        <f>MAX(0,MIN(1,(A8-'Scenario Inputs'!$N$7+1)/'Scenario Inputs'!$O$7))*'Scenario Inputs'!$L$7+MAX(0,MIN(1,(A8-'Scenario Inputs'!$N$8+1)/'Scenario Inputs'!$O$8))*'Scenario Inputs'!$L$8+MAX(0,MIN(1,(A8-'Scenario Inputs'!$N$9+1)/'Scenario Inputs'!$O$9))*'Scenario Inputs'!$L$9+MAX(0,MIN(1,(A8-'Scenario Inputs'!$N$10+1)/'Scenario Inputs'!$O$10))*'Scenario Inputs'!$L$10+MAX(0,MIN(1,(A8-'Scenario Inputs'!$N$11+1)/'Scenario Inputs'!$O$11))*'Scenario Inputs'!$L$11+MAX(0,MIN(1,(A8-'Scenario Inputs'!$N$12+1)/'Scenario Inputs'!$O$12))*'Scenario Inputs'!$L$12+MAX(0,MIN(1,(A8-'Scenario Inputs'!$N$13+1)/'Scenario Inputs'!$O$13))*'Scenario Inputs'!$L$13+MAX(0,MIN(1,(A8-'Scenario Inputs'!$N$14+1)/'Scenario Inputs'!$O$14))*'Scenario Inputs'!$L$14+MAX(0,MIN(1,(A8-'Scenario Inputs'!$N$15+1)/'Scenario Inputs'!$O$15))*'Scenario Inputs'!$L$15+MAX(0,MIN(1,(A8-'Scenario Inputs'!$N$16+1)/'Scenario Inputs'!$O$16))*'Scenario Inputs'!$L$16+MAX(0,MIN(1,(A8-'Scenario Inputs'!$N$17+1)/'Scenario Inputs'!$O$17))*'Scenario Inputs'!$L$17+MAX(0,MIN(1,(A8-'Scenario Inputs'!$N$18+1)/'Scenario Inputs'!$O$18))*'Scenario Inputs'!$L$18+MAX(0,MIN(1,(A8-'Scenario Inputs'!$N$19+1)/'Scenario Inputs'!$O$19))*'Scenario Inputs'!$L$19+MAX(0,MIN(1,(A8-'Scenario Inputs'!$N$20+1)/'Scenario Inputs'!$O$20))*'Scenario Inputs'!$L$20+MAX(0,MIN(1,(A8-'Scenario Inputs'!$N$21+1)/'Scenario Inputs'!$O$21))*'Scenario Inputs'!$L$21+MAX(0,MIN(1,(A8-'Scenario Inputs'!$B$48+1)/'Scenario Inputs'!$B$49))*'Scenario Inputs'!$B$52</f>
        <v/>
      </c>
      <c r="L8" s="325">
        <f>K8*'Scenario Inputs'!$B$4</f>
        <v/>
      </c>
      <c r="M8" s="325">
        <f>B8-L8</f>
        <v/>
      </c>
      <c r="N8" s="335">
        <f>D8+L8-B8</f>
        <v/>
      </c>
      <c r="O8" s="335">
        <f>O7+L8</f>
        <v/>
      </c>
      <c r="P8" s="335">
        <f>P7+N8</f>
        <v/>
      </c>
      <c r="R8" s="10" t="inlineStr">
        <is>
          <t>Cumulative public payback year</t>
        </is>
      </c>
      <c r="S8" s="10">
        <f>IFERROR(MATCH(TRUE,I5:I154&gt;=0,0),"Not reached")</f>
        <v/>
      </c>
    </row>
    <row r="9">
      <c r="A9" t="n">
        <v>5</v>
      </c>
      <c r="B9" s="335">
        <f>MIN(A9,Assumptions!$B$6)*Assumptions!$B$4*Assumptions!$B$17</f>
        <v/>
      </c>
      <c r="C9" s="335">
        <f>MAX(0,MIN(1,(A9-'Scenario Inputs'!$N$7+1)/'Scenario Inputs'!$O$7))*'Scenario Inputs'!$H$7+MAX(0,MIN(1,(A9-'Scenario Inputs'!$N$8+1)/'Scenario Inputs'!$O$8))*'Scenario Inputs'!$H$8+MAX(0,MIN(1,(A9-'Scenario Inputs'!$N$9+1)/'Scenario Inputs'!$O$9))*'Scenario Inputs'!$H$9+MAX(0,MIN(1,(A9-'Scenario Inputs'!$N$10+1)/'Scenario Inputs'!$O$10))*'Scenario Inputs'!$H$10+MAX(0,MIN(1,(A9-'Scenario Inputs'!$N$11+1)/'Scenario Inputs'!$O$11))*'Scenario Inputs'!$H$11+MAX(0,MIN(1,(A9-'Scenario Inputs'!$N$12+1)/'Scenario Inputs'!$O$12))*'Scenario Inputs'!$H$12+MAX(0,MIN(1,(A9-'Scenario Inputs'!$N$13+1)/'Scenario Inputs'!$O$13))*'Scenario Inputs'!$H$13+MAX(0,MIN(1,(A9-'Scenario Inputs'!$N$14+1)/'Scenario Inputs'!$O$14))*'Scenario Inputs'!$H$14+MAX(0,MIN(1,(A9-'Scenario Inputs'!$N$15+1)/'Scenario Inputs'!$O$15))*'Scenario Inputs'!$H$15+MAX(0,MIN(1,(A9-'Scenario Inputs'!$N$16+1)/'Scenario Inputs'!$O$16))*'Scenario Inputs'!$H$16+MAX(0,MIN(1,(A9-'Scenario Inputs'!$N$17+1)/'Scenario Inputs'!$O$17))*'Scenario Inputs'!$H$17+MAX(0,MIN(1,(A9-'Scenario Inputs'!$N$18+1)/'Scenario Inputs'!$O$18))*'Scenario Inputs'!$H$18+MAX(0,MIN(1,(A9-'Scenario Inputs'!$N$19+1)/'Scenario Inputs'!$O$19))*'Scenario Inputs'!$H$19+MAX(0,MIN(1,(A9-'Scenario Inputs'!$N$20+1)/'Scenario Inputs'!$O$20))*'Scenario Inputs'!$H$20+MAX(0,MIN(1,(A9-'Scenario Inputs'!$N$21+1)/'Scenario Inputs'!$O$21))*'Scenario Inputs'!$H$21+MAX(0,MIN('Scenario Inputs'!$F$31,A9-'Scenario Inputs'!$F$37+1))*'Scenario Inputs'!$F$32+MAX(0,MIN('Scenario Inputs'!$F$31,A9-'Scenario Inputs'!$F$37+1))*'Scenario Inputs'!$F$36+MAX(0,MIN('Scenario Inputs'!$F$31,A9-'Scenario Inputs'!$F$37+1))*'Scenario Inputs'!$F$39+MAX(0,MIN(1,(A9-'Scenario Inputs'!$B$48+1)/'Scenario Inputs'!$B$49))*'Scenario Inputs'!$B$50</f>
        <v/>
      </c>
      <c r="D9" s="335">
        <f>MAX(0,MIN(1,(A9-'Scenario Inputs'!$N$7+1)/'Scenario Inputs'!$O$7))*'Scenario Inputs'!$J$7+MAX(0,MIN(1,(A9-'Scenario Inputs'!$N$8+1)/'Scenario Inputs'!$O$8))*'Scenario Inputs'!$J$8+MAX(0,MIN(1,(A9-'Scenario Inputs'!$N$9+1)/'Scenario Inputs'!$O$9))*'Scenario Inputs'!$J$9+MAX(0,MIN(1,(A9-'Scenario Inputs'!$N$10+1)/'Scenario Inputs'!$O$10))*'Scenario Inputs'!$J$10+MAX(0,MIN(1,(A9-'Scenario Inputs'!$N$11+1)/'Scenario Inputs'!$O$11))*'Scenario Inputs'!$J$11+MAX(0,MIN(1,(A9-'Scenario Inputs'!$N$12+1)/'Scenario Inputs'!$O$12))*'Scenario Inputs'!$J$12+MAX(0,MIN(1,(A9-'Scenario Inputs'!$N$13+1)/'Scenario Inputs'!$O$13))*'Scenario Inputs'!$J$13+MAX(0,MIN(1,(A9-'Scenario Inputs'!$N$14+1)/'Scenario Inputs'!$O$14))*'Scenario Inputs'!$J$14+MAX(0,MIN(1,(A9-'Scenario Inputs'!$N$15+1)/'Scenario Inputs'!$O$15))*'Scenario Inputs'!$J$15+MAX(0,MIN(1,(A9-'Scenario Inputs'!$N$16+1)/'Scenario Inputs'!$O$16))*'Scenario Inputs'!$J$16+MAX(0,MIN(1,(A9-'Scenario Inputs'!$N$17+1)/'Scenario Inputs'!$O$17))*'Scenario Inputs'!$J$17+MAX(0,MIN(1,(A9-'Scenario Inputs'!$N$18+1)/'Scenario Inputs'!$O$18))*'Scenario Inputs'!$J$18+MAX(0,MIN(1,(A9-'Scenario Inputs'!$N$19+1)/'Scenario Inputs'!$O$19))*'Scenario Inputs'!$J$19+MAX(0,MIN(1,(A9-'Scenario Inputs'!$N$20+1)/'Scenario Inputs'!$O$20))*'Scenario Inputs'!$J$20+MAX(0,MIN(1,(A9-'Scenario Inputs'!$N$21+1)/'Scenario Inputs'!$O$21))*'Scenario Inputs'!$J$21+MAX(0,MIN('Scenario Inputs'!$F$31,A9-'Scenario Inputs'!$F$37+1))*'Scenario Inputs'!$F$32+MAX(0,MIN('Scenario Inputs'!$F$31,A9-'Scenario Inputs'!$F$37+1))*'Scenario Inputs'!$F$36+MAX(0,MIN('Scenario Inputs'!$F$31,A9-'Scenario Inputs'!$F$37+1))*'Scenario Inputs'!$F$39+MAX(0,MIN(1,(A9-'Scenario Inputs'!$B$48+1)/'Scenario Inputs'!$B$49))*'Scenario Inputs'!$B$51</f>
        <v/>
      </c>
      <c r="E9" s="335">
        <f>C9-B9</f>
        <v/>
      </c>
      <c r="F9" s="335">
        <f>D9-B9</f>
        <v/>
      </c>
      <c r="G9" s="335">
        <f>G8+B9</f>
        <v/>
      </c>
      <c r="H9" s="335">
        <f>H8+C9</f>
        <v/>
      </c>
      <c r="I9" s="335">
        <f>H9-G9</f>
        <v/>
      </c>
      <c r="J9" s="335">
        <f>J8+D9-B9</f>
        <v/>
      </c>
      <c r="K9" s="335">
        <f>MAX(0,MIN(1,(A9-'Scenario Inputs'!$N$7+1)/'Scenario Inputs'!$O$7))*'Scenario Inputs'!$L$7+MAX(0,MIN(1,(A9-'Scenario Inputs'!$N$8+1)/'Scenario Inputs'!$O$8))*'Scenario Inputs'!$L$8+MAX(0,MIN(1,(A9-'Scenario Inputs'!$N$9+1)/'Scenario Inputs'!$O$9))*'Scenario Inputs'!$L$9+MAX(0,MIN(1,(A9-'Scenario Inputs'!$N$10+1)/'Scenario Inputs'!$O$10))*'Scenario Inputs'!$L$10+MAX(0,MIN(1,(A9-'Scenario Inputs'!$N$11+1)/'Scenario Inputs'!$O$11))*'Scenario Inputs'!$L$11+MAX(0,MIN(1,(A9-'Scenario Inputs'!$N$12+1)/'Scenario Inputs'!$O$12))*'Scenario Inputs'!$L$12+MAX(0,MIN(1,(A9-'Scenario Inputs'!$N$13+1)/'Scenario Inputs'!$O$13))*'Scenario Inputs'!$L$13+MAX(0,MIN(1,(A9-'Scenario Inputs'!$N$14+1)/'Scenario Inputs'!$O$14))*'Scenario Inputs'!$L$14+MAX(0,MIN(1,(A9-'Scenario Inputs'!$N$15+1)/'Scenario Inputs'!$O$15))*'Scenario Inputs'!$L$15+MAX(0,MIN(1,(A9-'Scenario Inputs'!$N$16+1)/'Scenario Inputs'!$O$16))*'Scenario Inputs'!$L$16+MAX(0,MIN(1,(A9-'Scenario Inputs'!$N$17+1)/'Scenario Inputs'!$O$17))*'Scenario Inputs'!$L$17+MAX(0,MIN(1,(A9-'Scenario Inputs'!$N$18+1)/'Scenario Inputs'!$O$18))*'Scenario Inputs'!$L$18+MAX(0,MIN(1,(A9-'Scenario Inputs'!$N$19+1)/'Scenario Inputs'!$O$19))*'Scenario Inputs'!$L$19+MAX(0,MIN(1,(A9-'Scenario Inputs'!$N$20+1)/'Scenario Inputs'!$O$20))*'Scenario Inputs'!$L$20+MAX(0,MIN(1,(A9-'Scenario Inputs'!$N$21+1)/'Scenario Inputs'!$O$21))*'Scenario Inputs'!$L$21+MAX(0,MIN(1,(A9-'Scenario Inputs'!$B$48+1)/'Scenario Inputs'!$B$49))*'Scenario Inputs'!$B$52</f>
        <v/>
      </c>
      <c r="L9" s="325">
        <f>K9*'Scenario Inputs'!$B$4</f>
        <v/>
      </c>
      <c r="M9" s="325">
        <f>B9-L9</f>
        <v/>
      </c>
      <c r="N9" s="335">
        <f>D9+L9-B9</f>
        <v/>
      </c>
      <c r="O9" s="335">
        <f>O8+L9</f>
        <v/>
      </c>
      <c r="P9" s="335">
        <f>P8+N9</f>
        <v/>
      </c>
      <c r="R9" s="10" t="inlineStr">
        <is>
          <t>Cumulative RI payback year — after federal reinvestment</t>
        </is>
      </c>
      <c r="S9" s="10">
        <f>IFERROR(MATCH(TRUE,P5:P154&gt;=0,0),"Not reached")</f>
        <v/>
      </c>
    </row>
    <row r="10">
      <c r="A10" t="n">
        <v>6</v>
      </c>
      <c r="B10" s="335">
        <f>MIN(A10,Assumptions!$B$6)*Assumptions!$B$4*Assumptions!$B$17</f>
        <v/>
      </c>
      <c r="C10" s="335">
        <f>MAX(0,MIN(1,(A10-'Scenario Inputs'!$N$7+1)/'Scenario Inputs'!$O$7))*'Scenario Inputs'!$H$7+MAX(0,MIN(1,(A10-'Scenario Inputs'!$N$8+1)/'Scenario Inputs'!$O$8))*'Scenario Inputs'!$H$8+MAX(0,MIN(1,(A10-'Scenario Inputs'!$N$9+1)/'Scenario Inputs'!$O$9))*'Scenario Inputs'!$H$9+MAX(0,MIN(1,(A10-'Scenario Inputs'!$N$10+1)/'Scenario Inputs'!$O$10))*'Scenario Inputs'!$H$10+MAX(0,MIN(1,(A10-'Scenario Inputs'!$N$11+1)/'Scenario Inputs'!$O$11))*'Scenario Inputs'!$H$11+MAX(0,MIN(1,(A10-'Scenario Inputs'!$N$12+1)/'Scenario Inputs'!$O$12))*'Scenario Inputs'!$H$12+MAX(0,MIN(1,(A10-'Scenario Inputs'!$N$13+1)/'Scenario Inputs'!$O$13))*'Scenario Inputs'!$H$13+MAX(0,MIN(1,(A10-'Scenario Inputs'!$N$14+1)/'Scenario Inputs'!$O$14))*'Scenario Inputs'!$H$14+MAX(0,MIN(1,(A10-'Scenario Inputs'!$N$15+1)/'Scenario Inputs'!$O$15))*'Scenario Inputs'!$H$15+MAX(0,MIN(1,(A10-'Scenario Inputs'!$N$16+1)/'Scenario Inputs'!$O$16))*'Scenario Inputs'!$H$16+MAX(0,MIN(1,(A10-'Scenario Inputs'!$N$17+1)/'Scenario Inputs'!$O$17))*'Scenario Inputs'!$H$17+MAX(0,MIN(1,(A10-'Scenario Inputs'!$N$18+1)/'Scenario Inputs'!$O$18))*'Scenario Inputs'!$H$18+MAX(0,MIN(1,(A10-'Scenario Inputs'!$N$19+1)/'Scenario Inputs'!$O$19))*'Scenario Inputs'!$H$19+MAX(0,MIN(1,(A10-'Scenario Inputs'!$N$20+1)/'Scenario Inputs'!$O$20))*'Scenario Inputs'!$H$20+MAX(0,MIN(1,(A10-'Scenario Inputs'!$N$21+1)/'Scenario Inputs'!$O$21))*'Scenario Inputs'!$H$21+MAX(0,MIN('Scenario Inputs'!$F$31,A10-'Scenario Inputs'!$F$37+1))*'Scenario Inputs'!$F$32+MAX(0,MIN('Scenario Inputs'!$F$31,A10-'Scenario Inputs'!$F$37+1))*'Scenario Inputs'!$F$36+MAX(0,MIN('Scenario Inputs'!$F$31,A10-'Scenario Inputs'!$F$37+1))*'Scenario Inputs'!$F$39+MAX(0,MIN(1,(A10-'Scenario Inputs'!$B$48+1)/'Scenario Inputs'!$B$49))*'Scenario Inputs'!$B$50</f>
        <v/>
      </c>
      <c r="D10" s="335">
        <f>MAX(0,MIN(1,(A10-'Scenario Inputs'!$N$7+1)/'Scenario Inputs'!$O$7))*'Scenario Inputs'!$J$7+MAX(0,MIN(1,(A10-'Scenario Inputs'!$N$8+1)/'Scenario Inputs'!$O$8))*'Scenario Inputs'!$J$8+MAX(0,MIN(1,(A10-'Scenario Inputs'!$N$9+1)/'Scenario Inputs'!$O$9))*'Scenario Inputs'!$J$9+MAX(0,MIN(1,(A10-'Scenario Inputs'!$N$10+1)/'Scenario Inputs'!$O$10))*'Scenario Inputs'!$J$10+MAX(0,MIN(1,(A10-'Scenario Inputs'!$N$11+1)/'Scenario Inputs'!$O$11))*'Scenario Inputs'!$J$11+MAX(0,MIN(1,(A10-'Scenario Inputs'!$N$12+1)/'Scenario Inputs'!$O$12))*'Scenario Inputs'!$J$12+MAX(0,MIN(1,(A10-'Scenario Inputs'!$N$13+1)/'Scenario Inputs'!$O$13))*'Scenario Inputs'!$J$13+MAX(0,MIN(1,(A10-'Scenario Inputs'!$N$14+1)/'Scenario Inputs'!$O$14))*'Scenario Inputs'!$J$14+MAX(0,MIN(1,(A10-'Scenario Inputs'!$N$15+1)/'Scenario Inputs'!$O$15))*'Scenario Inputs'!$J$15+MAX(0,MIN(1,(A10-'Scenario Inputs'!$N$16+1)/'Scenario Inputs'!$O$16))*'Scenario Inputs'!$J$16+MAX(0,MIN(1,(A10-'Scenario Inputs'!$N$17+1)/'Scenario Inputs'!$O$17))*'Scenario Inputs'!$J$17+MAX(0,MIN(1,(A10-'Scenario Inputs'!$N$18+1)/'Scenario Inputs'!$O$18))*'Scenario Inputs'!$J$18+MAX(0,MIN(1,(A10-'Scenario Inputs'!$N$19+1)/'Scenario Inputs'!$O$19))*'Scenario Inputs'!$J$19+MAX(0,MIN(1,(A10-'Scenario Inputs'!$N$20+1)/'Scenario Inputs'!$O$20))*'Scenario Inputs'!$J$20+MAX(0,MIN(1,(A10-'Scenario Inputs'!$N$21+1)/'Scenario Inputs'!$O$21))*'Scenario Inputs'!$J$21+MAX(0,MIN('Scenario Inputs'!$F$31,A10-'Scenario Inputs'!$F$37+1))*'Scenario Inputs'!$F$32+MAX(0,MIN('Scenario Inputs'!$F$31,A10-'Scenario Inputs'!$F$37+1))*'Scenario Inputs'!$F$36+MAX(0,MIN('Scenario Inputs'!$F$31,A10-'Scenario Inputs'!$F$37+1))*'Scenario Inputs'!$F$39+MAX(0,MIN(1,(A10-'Scenario Inputs'!$B$48+1)/'Scenario Inputs'!$B$49))*'Scenario Inputs'!$B$51</f>
        <v/>
      </c>
      <c r="E10" s="335">
        <f>C10-B10</f>
        <v/>
      </c>
      <c r="F10" s="335">
        <f>D10-B10</f>
        <v/>
      </c>
      <c r="G10" s="335">
        <f>G9+B10</f>
        <v/>
      </c>
      <c r="H10" s="335">
        <f>H9+C10</f>
        <v/>
      </c>
      <c r="I10" s="335">
        <f>H10-G10</f>
        <v/>
      </c>
      <c r="J10" s="335">
        <f>J9+D10-B10</f>
        <v/>
      </c>
      <c r="K10" s="335">
        <f>MAX(0,MIN(1,(A10-'Scenario Inputs'!$N$7+1)/'Scenario Inputs'!$O$7))*'Scenario Inputs'!$L$7+MAX(0,MIN(1,(A10-'Scenario Inputs'!$N$8+1)/'Scenario Inputs'!$O$8))*'Scenario Inputs'!$L$8+MAX(0,MIN(1,(A10-'Scenario Inputs'!$N$9+1)/'Scenario Inputs'!$O$9))*'Scenario Inputs'!$L$9+MAX(0,MIN(1,(A10-'Scenario Inputs'!$N$10+1)/'Scenario Inputs'!$O$10))*'Scenario Inputs'!$L$10+MAX(0,MIN(1,(A10-'Scenario Inputs'!$N$11+1)/'Scenario Inputs'!$O$11))*'Scenario Inputs'!$L$11+MAX(0,MIN(1,(A10-'Scenario Inputs'!$N$12+1)/'Scenario Inputs'!$O$12))*'Scenario Inputs'!$L$12+MAX(0,MIN(1,(A10-'Scenario Inputs'!$N$13+1)/'Scenario Inputs'!$O$13))*'Scenario Inputs'!$L$13+MAX(0,MIN(1,(A10-'Scenario Inputs'!$N$14+1)/'Scenario Inputs'!$O$14))*'Scenario Inputs'!$L$14+MAX(0,MIN(1,(A10-'Scenario Inputs'!$N$15+1)/'Scenario Inputs'!$O$15))*'Scenario Inputs'!$L$15+MAX(0,MIN(1,(A10-'Scenario Inputs'!$N$16+1)/'Scenario Inputs'!$O$16))*'Scenario Inputs'!$L$16+MAX(0,MIN(1,(A10-'Scenario Inputs'!$N$17+1)/'Scenario Inputs'!$O$17))*'Scenario Inputs'!$L$17+MAX(0,MIN(1,(A10-'Scenario Inputs'!$N$18+1)/'Scenario Inputs'!$O$18))*'Scenario Inputs'!$L$18+MAX(0,MIN(1,(A10-'Scenario Inputs'!$N$19+1)/'Scenario Inputs'!$O$19))*'Scenario Inputs'!$L$19+MAX(0,MIN(1,(A10-'Scenario Inputs'!$N$20+1)/'Scenario Inputs'!$O$20))*'Scenario Inputs'!$L$20+MAX(0,MIN(1,(A10-'Scenario Inputs'!$N$21+1)/'Scenario Inputs'!$O$21))*'Scenario Inputs'!$L$21+MAX(0,MIN(1,(A10-'Scenario Inputs'!$B$48+1)/'Scenario Inputs'!$B$49))*'Scenario Inputs'!$B$52</f>
        <v/>
      </c>
      <c r="L10" s="335">
        <f>K10*'Scenario Inputs'!$B$4</f>
        <v/>
      </c>
      <c r="M10" s="335">
        <f>B10-L10</f>
        <v/>
      </c>
      <c r="N10" s="335">
        <f>D10+L10-B10</f>
        <v/>
      </c>
      <c r="O10" s="335">
        <f>O9+L10</f>
        <v/>
      </c>
      <c r="P10" s="335">
        <f>P9+N10</f>
        <v/>
      </c>
      <c r="R10" s="10" t="inlineStr">
        <is>
          <t>Note</t>
        </is>
      </c>
      <c r="S10" s="10" t="inlineStr">
        <is>
          <t>If no crossover occurs by year 150, result remains 'Not reached'.</t>
        </is>
      </c>
    </row>
    <row r="11">
      <c r="A11" t="n">
        <v>7</v>
      </c>
      <c r="B11" s="335">
        <f>MIN(A11,Assumptions!$B$6)*Assumptions!$B$4*Assumptions!$B$17</f>
        <v/>
      </c>
      <c r="C11" s="335">
        <f>MAX(0,MIN(1,(A11-'Scenario Inputs'!$N$7+1)/'Scenario Inputs'!$O$7))*'Scenario Inputs'!$H$7+MAX(0,MIN(1,(A11-'Scenario Inputs'!$N$8+1)/'Scenario Inputs'!$O$8))*'Scenario Inputs'!$H$8+MAX(0,MIN(1,(A11-'Scenario Inputs'!$N$9+1)/'Scenario Inputs'!$O$9))*'Scenario Inputs'!$H$9+MAX(0,MIN(1,(A11-'Scenario Inputs'!$N$10+1)/'Scenario Inputs'!$O$10))*'Scenario Inputs'!$H$10+MAX(0,MIN(1,(A11-'Scenario Inputs'!$N$11+1)/'Scenario Inputs'!$O$11))*'Scenario Inputs'!$H$11+MAX(0,MIN(1,(A11-'Scenario Inputs'!$N$12+1)/'Scenario Inputs'!$O$12))*'Scenario Inputs'!$H$12+MAX(0,MIN(1,(A11-'Scenario Inputs'!$N$13+1)/'Scenario Inputs'!$O$13))*'Scenario Inputs'!$H$13+MAX(0,MIN(1,(A11-'Scenario Inputs'!$N$14+1)/'Scenario Inputs'!$O$14))*'Scenario Inputs'!$H$14+MAX(0,MIN(1,(A11-'Scenario Inputs'!$N$15+1)/'Scenario Inputs'!$O$15))*'Scenario Inputs'!$H$15+MAX(0,MIN(1,(A11-'Scenario Inputs'!$N$16+1)/'Scenario Inputs'!$O$16))*'Scenario Inputs'!$H$16+MAX(0,MIN(1,(A11-'Scenario Inputs'!$N$17+1)/'Scenario Inputs'!$O$17))*'Scenario Inputs'!$H$17+MAX(0,MIN(1,(A11-'Scenario Inputs'!$N$18+1)/'Scenario Inputs'!$O$18))*'Scenario Inputs'!$H$18+MAX(0,MIN(1,(A11-'Scenario Inputs'!$N$19+1)/'Scenario Inputs'!$O$19))*'Scenario Inputs'!$H$19+MAX(0,MIN(1,(A11-'Scenario Inputs'!$N$20+1)/'Scenario Inputs'!$O$20))*'Scenario Inputs'!$H$20+MAX(0,MIN(1,(A11-'Scenario Inputs'!$N$21+1)/'Scenario Inputs'!$O$21))*'Scenario Inputs'!$H$21+MAX(0,MIN('Scenario Inputs'!$F$31,A11-'Scenario Inputs'!$F$37+1))*'Scenario Inputs'!$F$32+MAX(0,MIN('Scenario Inputs'!$F$31,A11-'Scenario Inputs'!$F$37+1))*'Scenario Inputs'!$F$36+MAX(0,MIN('Scenario Inputs'!$F$31,A11-'Scenario Inputs'!$F$37+1))*'Scenario Inputs'!$F$39+MAX(0,MIN(1,(A11-'Scenario Inputs'!$B$48+1)/'Scenario Inputs'!$B$49))*'Scenario Inputs'!$B$50</f>
        <v/>
      </c>
      <c r="D11" s="335">
        <f>MAX(0,MIN(1,(A11-'Scenario Inputs'!$N$7+1)/'Scenario Inputs'!$O$7))*'Scenario Inputs'!$J$7+MAX(0,MIN(1,(A11-'Scenario Inputs'!$N$8+1)/'Scenario Inputs'!$O$8))*'Scenario Inputs'!$J$8+MAX(0,MIN(1,(A11-'Scenario Inputs'!$N$9+1)/'Scenario Inputs'!$O$9))*'Scenario Inputs'!$J$9+MAX(0,MIN(1,(A11-'Scenario Inputs'!$N$10+1)/'Scenario Inputs'!$O$10))*'Scenario Inputs'!$J$10+MAX(0,MIN(1,(A11-'Scenario Inputs'!$N$11+1)/'Scenario Inputs'!$O$11))*'Scenario Inputs'!$J$11+MAX(0,MIN(1,(A11-'Scenario Inputs'!$N$12+1)/'Scenario Inputs'!$O$12))*'Scenario Inputs'!$J$12+MAX(0,MIN(1,(A11-'Scenario Inputs'!$N$13+1)/'Scenario Inputs'!$O$13))*'Scenario Inputs'!$J$13+MAX(0,MIN(1,(A11-'Scenario Inputs'!$N$14+1)/'Scenario Inputs'!$O$14))*'Scenario Inputs'!$J$14+MAX(0,MIN(1,(A11-'Scenario Inputs'!$N$15+1)/'Scenario Inputs'!$O$15))*'Scenario Inputs'!$J$15+MAX(0,MIN(1,(A11-'Scenario Inputs'!$N$16+1)/'Scenario Inputs'!$O$16))*'Scenario Inputs'!$J$16+MAX(0,MIN(1,(A11-'Scenario Inputs'!$N$17+1)/'Scenario Inputs'!$O$17))*'Scenario Inputs'!$J$17+MAX(0,MIN(1,(A11-'Scenario Inputs'!$N$18+1)/'Scenario Inputs'!$O$18))*'Scenario Inputs'!$J$18+MAX(0,MIN(1,(A11-'Scenario Inputs'!$N$19+1)/'Scenario Inputs'!$O$19))*'Scenario Inputs'!$J$19+MAX(0,MIN(1,(A11-'Scenario Inputs'!$N$20+1)/'Scenario Inputs'!$O$20))*'Scenario Inputs'!$J$20+MAX(0,MIN(1,(A11-'Scenario Inputs'!$N$21+1)/'Scenario Inputs'!$O$21))*'Scenario Inputs'!$J$21+MAX(0,MIN('Scenario Inputs'!$F$31,A11-'Scenario Inputs'!$F$37+1))*'Scenario Inputs'!$F$32+MAX(0,MIN('Scenario Inputs'!$F$31,A11-'Scenario Inputs'!$F$37+1))*'Scenario Inputs'!$F$36+MAX(0,MIN('Scenario Inputs'!$F$31,A11-'Scenario Inputs'!$F$37+1))*'Scenario Inputs'!$F$39+MAX(0,MIN(1,(A11-'Scenario Inputs'!$B$48+1)/'Scenario Inputs'!$B$49))*'Scenario Inputs'!$B$51</f>
        <v/>
      </c>
      <c r="E11" s="335">
        <f>C11-B11</f>
        <v/>
      </c>
      <c r="F11" s="335">
        <f>D11-B11</f>
        <v/>
      </c>
      <c r="G11" s="335">
        <f>G10+B11</f>
        <v/>
      </c>
      <c r="H11" s="335">
        <f>H10+C11</f>
        <v/>
      </c>
      <c r="I11" s="335">
        <f>H11-G11</f>
        <v/>
      </c>
      <c r="J11" s="335">
        <f>J10+D11-B11</f>
        <v/>
      </c>
      <c r="K11" s="335">
        <f>MAX(0,MIN(1,(A11-'Scenario Inputs'!$N$7+1)/'Scenario Inputs'!$O$7))*'Scenario Inputs'!$L$7+MAX(0,MIN(1,(A11-'Scenario Inputs'!$N$8+1)/'Scenario Inputs'!$O$8))*'Scenario Inputs'!$L$8+MAX(0,MIN(1,(A11-'Scenario Inputs'!$N$9+1)/'Scenario Inputs'!$O$9))*'Scenario Inputs'!$L$9+MAX(0,MIN(1,(A11-'Scenario Inputs'!$N$10+1)/'Scenario Inputs'!$O$10))*'Scenario Inputs'!$L$10+MAX(0,MIN(1,(A11-'Scenario Inputs'!$N$11+1)/'Scenario Inputs'!$O$11))*'Scenario Inputs'!$L$11+MAX(0,MIN(1,(A11-'Scenario Inputs'!$N$12+1)/'Scenario Inputs'!$O$12))*'Scenario Inputs'!$L$12+MAX(0,MIN(1,(A11-'Scenario Inputs'!$N$13+1)/'Scenario Inputs'!$O$13))*'Scenario Inputs'!$L$13+MAX(0,MIN(1,(A11-'Scenario Inputs'!$N$14+1)/'Scenario Inputs'!$O$14))*'Scenario Inputs'!$L$14+MAX(0,MIN(1,(A11-'Scenario Inputs'!$N$15+1)/'Scenario Inputs'!$O$15))*'Scenario Inputs'!$L$15+MAX(0,MIN(1,(A11-'Scenario Inputs'!$N$16+1)/'Scenario Inputs'!$O$16))*'Scenario Inputs'!$L$16+MAX(0,MIN(1,(A11-'Scenario Inputs'!$N$17+1)/'Scenario Inputs'!$O$17))*'Scenario Inputs'!$L$17+MAX(0,MIN(1,(A11-'Scenario Inputs'!$N$18+1)/'Scenario Inputs'!$O$18))*'Scenario Inputs'!$L$18+MAX(0,MIN(1,(A11-'Scenario Inputs'!$N$19+1)/'Scenario Inputs'!$O$19))*'Scenario Inputs'!$L$19+MAX(0,MIN(1,(A11-'Scenario Inputs'!$N$20+1)/'Scenario Inputs'!$O$20))*'Scenario Inputs'!$L$20+MAX(0,MIN(1,(A11-'Scenario Inputs'!$N$21+1)/'Scenario Inputs'!$O$21))*'Scenario Inputs'!$L$21+MAX(0,MIN(1,(A11-'Scenario Inputs'!$B$48+1)/'Scenario Inputs'!$B$49))*'Scenario Inputs'!$B$52</f>
        <v/>
      </c>
      <c r="L11" s="335">
        <f>K11*'Scenario Inputs'!$B$4</f>
        <v/>
      </c>
      <c r="M11" s="335">
        <f>B11-L11</f>
        <v/>
      </c>
      <c r="N11" s="335">
        <f>D11+L11-B11</f>
        <v/>
      </c>
      <c r="O11" s="335">
        <f>O10+L11</f>
        <v/>
      </c>
      <c r="P11" s="335">
        <f>P10+N11</f>
        <v/>
      </c>
    </row>
    <row r="12">
      <c r="A12" t="n">
        <v>8</v>
      </c>
      <c r="B12" s="335">
        <f>MIN(A12,Assumptions!$B$6)*Assumptions!$B$4*Assumptions!$B$17</f>
        <v/>
      </c>
      <c r="C12" s="335">
        <f>MAX(0,MIN(1,(A12-'Scenario Inputs'!$N$7+1)/'Scenario Inputs'!$O$7))*'Scenario Inputs'!$H$7+MAX(0,MIN(1,(A12-'Scenario Inputs'!$N$8+1)/'Scenario Inputs'!$O$8))*'Scenario Inputs'!$H$8+MAX(0,MIN(1,(A12-'Scenario Inputs'!$N$9+1)/'Scenario Inputs'!$O$9))*'Scenario Inputs'!$H$9+MAX(0,MIN(1,(A12-'Scenario Inputs'!$N$10+1)/'Scenario Inputs'!$O$10))*'Scenario Inputs'!$H$10+MAX(0,MIN(1,(A12-'Scenario Inputs'!$N$11+1)/'Scenario Inputs'!$O$11))*'Scenario Inputs'!$H$11+MAX(0,MIN(1,(A12-'Scenario Inputs'!$N$12+1)/'Scenario Inputs'!$O$12))*'Scenario Inputs'!$H$12+MAX(0,MIN(1,(A12-'Scenario Inputs'!$N$13+1)/'Scenario Inputs'!$O$13))*'Scenario Inputs'!$H$13+MAX(0,MIN(1,(A12-'Scenario Inputs'!$N$14+1)/'Scenario Inputs'!$O$14))*'Scenario Inputs'!$H$14+MAX(0,MIN(1,(A12-'Scenario Inputs'!$N$15+1)/'Scenario Inputs'!$O$15))*'Scenario Inputs'!$H$15+MAX(0,MIN(1,(A12-'Scenario Inputs'!$N$16+1)/'Scenario Inputs'!$O$16))*'Scenario Inputs'!$H$16+MAX(0,MIN(1,(A12-'Scenario Inputs'!$N$17+1)/'Scenario Inputs'!$O$17))*'Scenario Inputs'!$H$17+MAX(0,MIN(1,(A12-'Scenario Inputs'!$N$18+1)/'Scenario Inputs'!$O$18))*'Scenario Inputs'!$H$18+MAX(0,MIN(1,(A12-'Scenario Inputs'!$N$19+1)/'Scenario Inputs'!$O$19))*'Scenario Inputs'!$H$19+MAX(0,MIN(1,(A12-'Scenario Inputs'!$N$20+1)/'Scenario Inputs'!$O$20))*'Scenario Inputs'!$H$20+MAX(0,MIN(1,(A12-'Scenario Inputs'!$N$21+1)/'Scenario Inputs'!$O$21))*'Scenario Inputs'!$H$21+MAX(0,MIN('Scenario Inputs'!$F$31,A12-'Scenario Inputs'!$F$37+1))*'Scenario Inputs'!$F$32+MAX(0,MIN('Scenario Inputs'!$F$31,A12-'Scenario Inputs'!$F$37+1))*'Scenario Inputs'!$F$36+MAX(0,MIN('Scenario Inputs'!$F$31,A12-'Scenario Inputs'!$F$37+1))*'Scenario Inputs'!$F$39+MAX(0,MIN(1,(A12-'Scenario Inputs'!$B$48+1)/'Scenario Inputs'!$B$49))*'Scenario Inputs'!$B$50</f>
        <v/>
      </c>
      <c r="D12" s="335">
        <f>MAX(0,MIN(1,(A12-'Scenario Inputs'!$N$7+1)/'Scenario Inputs'!$O$7))*'Scenario Inputs'!$J$7+MAX(0,MIN(1,(A12-'Scenario Inputs'!$N$8+1)/'Scenario Inputs'!$O$8))*'Scenario Inputs'!$J$8+MAX(0,MIN(1,(A12-'Scenario Inputs'!$N$9+1)/'Scenario Inputs'!$O$9))*'Scenario Inputs'!$J$9+MAX(0,MIN(1,(A12-'Scenario Inputs'!$N$10+1)/'Scenario Inputs'!$O$10))*'Scenario Inputs'!$J$10+MAX(0,MIN(1,(A12-'Scenario Inputs'!$N$11+1)/'Scenario Inputs'!$O$11))*'Scenario Inputs'!$J$11+MAX(0,MIN(1,(A12-'Scenario Inputs'!$N$12+1)/'Scenario Inputs'!$O$12))*'Scenario Inputs'!$J$12+MAX(0,MIN(1,(A12-'Scenario Inputs'!$N$13+1)/'Scenario Inputs'!$O$13))*'Scenario Inputs'!$J$13+MAX(0,MIN(1,(A12-'Scenario Inputs'!$N$14+1)/'Scenario Inputs'!$O$14))*'Scenario Inputs'!$J$14+MAX(0,MIN(1,(A12-'Scenario Inputs'!$N$15+1)/'Scenario Inputs'!$O$15))*'Scenario Inputs'!$J$15+MAX(0,MIN(1,(A12-'Scenario Inputs'!$N$16+1)/'Scenario Inputs'!$O$16))*'Scenario Inputs'!$J$16+MAX(0,MIN(1,(A12-'Scenario Inputs'!$N$17+1)/'Scenario Inputs'!$O$17))*'Scenario Inputs'!$J$17+MAX(0,MIN(1,(A12-'Scenario Inputs'!$N$18+1)/'Scenario Inputs'!$O$18))*'Scenario Inputs'!$J$18+MAX(0,MIN(1,(A12-'Scenario Inputs'!$N$19+1)/'Scenario Inputs'!$O$19))*'Scenario Inputs'!$J$19+MAX(0,MIN(1,(A12-'Scenario Inputs'!$N$20+1)/'Scenario Inputs'!$O$20))*'Scenario Inputs'!$J$20+MAX(0,MIN(1,(A12-'Scenario Inputs'!$N$21+1)/'Scenario Inputs'!$O$21))*'Scenario Inputs'!$J$21+MAX(0,MIN('Scenario Inputs'!$F$31,A12-'Scenario Inputs'!$F$37+1))*'Scenario Inputs'!$F$32+MAX(0,MIN('Scenario Inputs'!$F$31,A12-'Scenario Inputs'!$F$37+1))*'Scenario Inputs'!$F$36+MAX(0,MIN('Scenario Inputs'!$F$31,A12-'Scenario Inputs'!$F$37+1))*'Scenario Inputs'!$F$39+MAX(0,MIN(1,(A12-'Scenario Inputs'!$B$48+1)/'Scenario Inputs'!$B$49))*'Scenario Inputs'!$B$51</f>
        <v/>
      </c>
      <c r="E12" s="335">
        <f>C12-B12</f>
        <v/>
      </c>
      <c r="F12" s="335">
        <f>D12-B12</f>
        <v/>
      </c>
      <c r="G12" s="335">
        <f>G11+B12</f>
        <v/>
      </c>
      <c r="H12" s="335">
        <f>H11+C12</f>
        <v/>
      </c>
      <c r="I12" s="335">
        <f>H12-G12</f>
        <v/>
      </c>
      <c r="J12" s="335">
        <f>J11+D12-B12</f>
        <v/>
      </c>
      <c r="K12" s="335">
        <f>MAX(0,MIN(1,(A12-'Scenario Inputs'!$N$7+1)/'Scenario Inputs'!$O$7))*'Scenario Inputs'!$L$7+MAX(0,MIN(1,(A12-'Scenario Inputs'!$N$8+1)/'Scenario Inputs'!$O$8))*'Scenario Inputs'!$L$8+MAX(0,MIN(1,(A12-'Scenario Inputs'!$N$9+1)/'Scenario Inputs'!$O$9))*'Scenario Inputs'!$L$9+MAX(0,MIN(1,(A12-'Scenario Inputs'!$N$10+1)/'Scenario Inputs'!$O$10))*'Scenario Inputs'!$L$10+MAX(0,MIN(1,(A12-'Scenario Inputs'!$N$11+1)/'Scenario Inputs'!$O$11))*'Scenario Inputs'!$L$11+MAX(0,MIN(1,(A12-'Scenario Inputs'!$N$12+1)/'Scenario Inputs'!$O$12))*'Scenario Inputs'!$L$12+MAX(0,MIN(1,(A12-'Scenario Inputs'!$N$13+1)/'Scenario Inputs'!$O$13))*'Scenario Inputs'!$L$13+MAX(0,MIN(1,(A12-'Scenario Inputs'!$N$14+1)/'Scenario Inputs'!$O$14))*'Scenario Inputs'!$L$14+MAX(0,MIN(1,(A12-'Scenario Inputs'!$N$15+1)/'Scenario Inputs'!$O$15))*'Scenario Inputs'!$L$15+MAX(0,MIN(1,(A12-'Scenario Inputs'!$N$16+1)/'Scenario Inputs'!$O$16))*'Scenario Inputs'!$L$16+MAX(0,MIN(1,(A12-'Scenario Inputs'!$N$17+1)/'Scenario Inputs'!$O$17))*'Scenario Inputs'!$L$17+MAX(0,MIN(1,(A12-'Scenario Inputs'!$N$18+1)/'Scenario Inputs'!$O$18))*'Scenario Inputs'!$L$18+MAX(0,MIN(1,(A12-'Scenario Inputs'!$N$19+1)/'Scenario Inputs'!$O$19))*'Scenario Inputs'!$L$19+MAX(0,MIN(1,(A12-'Scenario Inputs'!$N$20+1)/'Scenario Inputs'!$O$20))*'Scenario Inputs'!$L$20+MAX(0,MIN(1,(A12-'Scenario Inputs'!$N$21+1)/'Scenario Inputs'!$O$21))*'Scenario Inputs'!$L$21+MAX(0,MIN(1,(A12-'Scenario Inputs'!$B$48+1)/'Scenario Inputs'!$B$49))*'Scenario Inputs'!$B$52</f>
        <v/>
      </c>
      <c r="L12" s="335">
        <f>K12*'Scenario Inputs'!$B$4</f>
        <v/>
      </c>
      <c r="M12" s="335">
        <f>B12-L12</f>
        <v/>
      </c>
      <c r="N12" s="335">
        <f>D12+L12-B12</f>
        <v/>
      </c>
      <c r="O12" s="335">
        <f>O11+L12</f>
        <v/>
      </c>
      <c r="P12" s="335">
        <f>P11+N12</f>
        <v/>
      </c>
    </row>
    <row r="13">
      <c r="A13" t="n">
        <v>9</v>
      </c>
      <c r="B13" s="335">
        <f>MIN(A13,Assumptions!$B$6)*Assumptions!$B$4*Assumptions!$B$17</f>
        <v/>
      </c>
      <c r="C13" s="335">
        <f>MAX(0,MIN(1,(A13-'Scenario Inputs'!$N$7+1)/'Scenario Inputs'!$O$7))*'Scenario Inputs'!$H$7+MAX(0,MIN(1,(A13-'Scenario Inputs'!$N$8+1)/'Scenario Inputs'!$O$8))*'Scenario Inputs'!$H$8+MAX(0,MIN(1,(A13-'Scenario Inputs'!$N$9+1)/'Scenario Inputs'!$O$9))*'Scenario Inputs'!$H$9+MAX(0,MIN(1,(A13-'Scenario Inputs'!$N$10+1)/'Scenario Inputs'!$O$10))*'Scenario Inputs'!$H$10+MAX(0,MIN(1,(A13-'Scenario Inputs'!$N$11+1)/'Scenario Inputs'!$O$11))*'Scenario Inputs'!$H$11+MAX(0,MIN(1,(A13-'Scenario Inputs'!$N$12+1)/'Scenario Inputs'!$O$12))*'Scenario Inputs'!$H$12+MAX(0,MIN(1,(A13-'Scenario Inputs'!$N$13+1)/'Scenario Inputs'!$O$13))*'Scenario Inputs'!$H$13+MAX(0,MIN(1,(A13-'Scenario Inputs'!$N$14+1)/'Scenario Inputs'!$O$14))*'Scenario Inputs'!$H$14+MAX(0,MIN(1,(A13-'Scenario Inputs'!$N$15+1)/'Scenario Inputs'!$O$15))*'Scenario Inputs'!$H$15+MAX(0,MIN(1,(A13-'Scenario Inputs'!$N$16+1)/'Scenario Inputs'!$O$16))*'Scenario Inputs'!$H$16+MAX(0,MIN(1,(A13-'Scenario Inputs'!$N$17+1)/'Scenario Inputs'!$O$17))*'Scenario Inputs'!$H$17+MAX(0,MIN(1,(A13-'Scenario Inputs'!$N$18+1)/'Scenario Inputs'!$O$18))*'Scenario Inputs'!$H$18+MAX(0,MIN(1,(A13-'Scenario Inputs'!$N$19+1)/'Scenario Inputs'!$O$19))*'Scenario Inputs'!$H$19+MAX(0,MIN(1,(A13-'Scenario Inputs'!$N$20+1)/'Scenario Inputs'!$O$20))*'Scenario Inputs'!$H$20+MAX(0,MIN(1,(A13-'Scenario Inputs'!$N$21+1)/'Scenario Inputs'!$O$21))*'Scenario Inputs'!$H$21+MAX(0,MIN('Scenario Inputs'!$F$31,A13-'Scenario Inputs'!$F$37+1))*'Scenario Inputs'!$F$32+MAX(0,MIN('Scenario Inputs'!$F$31,A13-'Scenario Inputs'!$F$37+1))*'Scenario Inputs'!$F$36+MAX(0,MIN('Scenario Inputs'!$F$31,A13-'Scenario Inputs'!$F$37+1))*'Scenario Inputs'!$F$39+MAX(0,MIN(1,(A13-'Scenario Inputs'!$B$48+1)/'Scenario Inputs'!$B$49))*'Scenario Inputs'!$B$50</f>
        <v/>
      </c>
      <c r="D13" s="335">
        <f>MAX(0,MIN(1,(A13-'Scenario Inputs'!$N$7+1)/'Scenario Inputs'!$O$7))*'Scenario Inputs'!$J$7+MAX(0,MIN(1,(A13-'Scenario Inputs'!$N$8+1)/'Scenario Inputs'!$O$8))*'Scenario Inputs'!$J$8+MAX(0,MIN(1,(A13-'Scenario Inputs'!$N$9+1)/'Scenario Inputs'!$O$9))*'Scenario Inputs'!$J$9+MAX(0,MIN(1,(A13-'Scenario Inputs'!$N$10+1)/'Scenario Inputs'!$O$10))*'Scenario Inputs'!$J$10+MAX(0,MIN(1,(A13-'Scenario Inputs'!$N$11+1)/'Scenario Inputs'!$O$11))*'Scenario Inputs'!$J$11+MAX(0,MIN(1,(A13-'Scenario Inputs'!$N$12+1)/'Scenario Inputs'!$O$12))*'Scenario Inputs'!$J$12+MAX(0,MIN(1,(A13-'Scenario Inputs'!$N$13+1)/'Scenario Inputs'!$O$13))*'Scenario Inputs'!$J$13+MAX(0,MIN(1,(A13-'Scenario Inputs'!$N$14+1)/'Scenario Inputs'!$O$14))*'Scenario Inputs'!$J$14+MAX(0,MIN(1,(A13-'Scenario Inputs'!$N$15+1)/'Scenario Inputs'!$O$15))*'Scenario Inputs'!$J$15+MAX(0,MIN(1,(A13-'Scenario Inputs'!$N$16+1)/'Scenario Inputs'!$O$16))*'Scenario Inputs'!$J$16+MAX(0,MIN(1,(A13-'Scenario Inputs'!$N$17+1)/'Scenario Inputs'!$O$17))*'Scenario Inputs'!$J$17+MAX(0,MIN(1,(A13-'Scenario Inputs'!$N$18+1)/'Scenario Inputs'!$O$18))*'Scenario Inputs'!$J$18+MAX(0,MIN(1,(A13-'Scenario Inputs'!$N$19+1)/'Scenario Inputs'!$O$19))*'Scenario Inputs'!$J$19+MAX(0,MIN(1,(A13-'Scenario Inputs'!$N$20+1)/'Scenario Inputs'!$O$20))*'Scenario Inputs'!$J$20+MAX(0,MIN(1,(A13-'Scenario Inputs'!$N$21+1)/'Scenario Inputs'!$O$21))*'Scenario Inputs'!$J$21+MAX(0,MIN('Scenario Inputs'!$F$31,A13-'Scenario Inputs'!$F$37+1))*'Scenario Inputs'!$F$32+MAX(0,MIN('Scenario Inputs'!$F$31,A13-'Scenario Inputs'!$F$37+1))*'Scenario Inputs'!$F$36+MAX(0,MIN('Scenario Inputs'!$F$31,A13-'Scenario Inputs'!$F$37+1))*'Scenario Inputs'!$F$39+MAX(0,MIN(1,(A13-'Scenario Inputs'!$B$48+1)/'Scenario Inputs'!$B$49))*'Scenario Inputs'!$B$51</f>
        <v/>
      </c>
      <c r="E13" s="335">
        <f>C13-B13</f>
        <v/>
      </c>
      <c r="F13" s="335">
        <f>D13-B13</f>
        <v/>
      </c>
      <c r="G13" s="335">
        <f>G12+B13</f>
        <v/>
      </c>
      <c r="H13" s="335">
        <f>H12+C13</f>
        <v/>
      </c>
      <c r="I13" s="335">
        <f>H13-G13</f>
        <v/>
      </c>
      <c r="J13" s="335">
        <f>J12+D13-B13</f>
        <v/>
      </c>
      <c r="K13" s="335">
        <f>MAX(0,MIN(1,(A13-'Scenario Inputs'!$N$7+1)/'Scenario Inputs'!$O$7))*'Scenario Inputs'!$L$7+MAX(0,MIN(1,(A13-'Scenario Inputs'!$N$8+1)/'Scenario Inputs'!$O$8))*'Scenario Inputs'!$L$8+MAX(0,MIN(1,(A13-'Scenario Inputs'!$N$9+1)/'Scenario Inputs'!$O$9))*'Scenario Inputs'!$L$9+MAX(0,MIN(1,(A13-'Scenario Inputs'!$N$10+1)/'Scenario Inputs'!$O$10))*'Scenario Inputs'!$L$10+MAX(0,MIN(1,(A13-'Scenario Inputs'!$N$11+1)/'Scenario Inputs'!$O$11))*'Scenario Inputs'!$L$11+MAX(0,MIN(1,(A13-'Scenario Inputs'!$N$12+1)/'Scenario Inputs'!$O$12))*'Scenario Inputs'!$L$12+MAX(0,MIN(1,(A13-'Scenario Inputs'!$N$13+1)/'Scenario Inputs'!$O$13))*'Scenario Inputs'!$L$13+MAX(0,MIN(1,(A13-'Scenario Inputs'!$N$14+1)/'Scenario Inputs'!$O$14))*'Scenario Inputs'!$L$14+MAX(0,MIN(1,(A13-'Scenario Inputs'!$N$15+1)/'Scenario Inputs'!$O$15))*'Scenario Inputs'!$L$15+MAX(0,MIN(1,(A13-'Scenario Inputs'!$N$16+1)/'Scenario Inputs'!$O$16))*'Scenario Inputs'!$L$16+MAX(0,MIN(1,(A13-'Scenario Inputs'!$N$17+1)/'Scenario Inputs'!$O$17))*'Scenario Inputs'!$L$17+MAX(0,MIN(1,(A13-'Scenario Inputs'!$N$18+1)/'Scenario Inputs'!$O$18))*'Scenario Inputs'!$L$18+MAX(0,MIN(1,(A13-'Scenario Inputs'!$N$19+1)/'Scenario Inputs'!$O$19))*'Scenario Inputs'!$L$19+MAX(0,MIN(1,(A13-'Scenario Inputs'!$N$20+1)/'Scenario Inputs'!$O$20))*'Scenario Inputs'!$L$20+MAX(0,MIN(1,(A13-'Scenario Inputs'!$N$21+1)/'Scenario Inputs'!$O$21))*'Scenario Inputs'!$L$21+MAX(0,MIN(1,(A13-'Scenario Inputs'!$B$48+1)/'Scenario Inputs'!$B$49))*'Scenario Inputs'!$B$52</f>
        <v/>
      </c>
      <c r="L13" s="335">
        <f>K13*'Scenario Inputs'!$B$4</f>
        <v/>
      </c>
      <c r="M13" s="335">
        <f>B13-L13</f>
        <v/>
      </c>
      <c r="N13" s="335">
        <f>D13+L13-B13</f>
        <v/>
      </c>
      <c r="O13" s="335">
        <f>O12+L13</f>
        <v/>
      </c>
      <c r="P13" s="335">
        <f>P12+N13</f>
        <v/>
      </c>
    </row>
    <row r="14">
      <c r="A14" t="n">
        <v>10</v>
      </c>
      <c r="B14" s="335">
        <f>MIN(A14,Assumptions!$B$6)*Assumptions!$B$4*Assumptions!$B$17</f>
        <v/>
      </c>
      <c r="C14" s="335">
        <f>MAX(0,MIN(1,(A14-'Scenario Inputs'!$N$7+1)/'Scenario Inputs'!$O$7))*'Scenario Inputs'!$H$7+MAX(0,MIN(1,(A14-'Scenario Inputs'!$N$8+1)/'Scenario Inputs'!$O$8))*'Scenario Inputs'!$H$8+MAX(0,MIN(1,(A14-'Scenario Inputs'!$N$9+1)/'Scenario Inputs'!$O$9))*'Scenario Inputs'!$H$9+MAX(0,MIN(1,(A14-'Scenario Inputs'!$N$10+1)/'Scenario Inputs'!$O$10))*'Scenario Inputs'!$H$10+MAX(0,MIN(1,(A14-'Scenario Inputs'!$N$11+1)/'Scenario Inputs'!$O$11))*'Scenario Inputs'!$H$11+MAX(0,MIN(1,(A14-'Scenario Inputs'!$N$12+1)/'Scenario Inputs'!$O$12))*'Scenario Inputs'!$H$12+MAX(0,MIN(1,(A14-'Scenario Inputs'!$N$13+1)/'Scenario Inputs'!$O$13))*'Scenario Inputs'!$H$13+MAX(0,MIN(1,(A14-'Scenario Inputs'!$N$14+1)/'Scenario Inputs'!$O$14))*'Scenario Inputs'!$H$14+MAX(0,MIN(1,(A14-'Scenario Inputs'!$N$15+1)/'Scenario Inputs'!$O$15))*'Scenario Inputs'!$H$15+MAX(0,MIN(1,(A14-'Scenario Inputs'!$N$16+1)/'Scenario Inputs'!$O$16))*'Scenario Inputs'!$H$16+MAX(0,MIN(1,(A14-'Scenario Inputs'!$N$17+1)/'Scenario Inputs'!$O$17))*'Scenario Inputs'!$H$17+MAX(0,MIN(1,(A14-'Scenario Inputs'!$N$18+1)/'Scenario Inputs'!$O$18))*'Scenario Inputs'!$H$18+MAX(0,MIN(1,(A14-'Scenario Inputs'!$N$19+1)/'Scenario Inputs'!$O$19))*'Scenario Inputs'!$H$19+MAX(0,MIN(1,(A14-'Scenario Inputs'!$N$20+1)/'Scenario Inputs'!$O$20))*'Scenario Inputs'!$H$20+MAX(0,MIN(1,(A14-'Scenario Inputs'!$N$21+1)/'Scenario Inputs'!$O$21))*'Scenario Inputs'!$H$21+MAX(0,MIN('Scenario Inputs'!$F$31,A14-'Scenario Inputs'!$F$37+1))*'Scenario Inputs'!$F$32+MAX(0,MIN('Scenario Inputs'!$F$31,A14-'Scenario Inputs'!$F$37+1))*'Scenario Inputs'!$F$36+MAX(0,MIN('Scenario Inputs'!$F$31,A14-'Scenario Inputs'!$F$37+1))*'Scenario Inputs'!$F$39+MAX(0,MIN(1,(A14-'Scenario Inputs'!$B$48+1)/'Scenario Inputs'!$B$49))*'Scenario Inputs'!$B$50</f>
        <v/>
      </c>
      <c r="D14" s="335">
        <f>MAX(0,MIN(1,(A14-'Scenario Inputs'!$N$7+1)/'Scenario Inputs'!$O$7))*'Scenario Inputs'!$J$7+MAX(0,MIN(1,(A14-'Scenario Inputs'!$N$8+1)/'Scenario Inputs'!$O$8))*'Scenario Inputs'!$J$8+MAX(0,MIN(1,(A14-'Scenario Inputs'!$N$9+1)/'Scenario Inputs'!$O$9))*'Scenario Inputs'!$J$9+MAX(0,MIN(1,(A14-'Scenario Inputs'!$N$10+1)/'Scenario Inputs'!$O$10))*'Scenario Inputs'!$J$10+MAX(0,MIN(1,(A14-'Scenario Inputs'!$N$11+1)/'Scenario Inputs'!$O$11))*'Scenario Inputs'!$J$11+MAX(0,MIN(1,(A14-'Scenario Inputs'!$N$12+1)/'Scenario Inputs'!$O$12))*'Scenario Inputs'!$J$12+MAX(0,MIN(1,(A14-'Scenario Inputs'!$N$13+1)/'Scenario Inputs'!$O$13))*'Scenario Inputs'!$J$13+MAX(0,MIN(1,(A14-'Scenario Inputs'!$N$14+1)/'Scenario Inputs'!$O$14))*'Scenario Inputs'!$J$14+MAX(0,MIN(1,(A14-'Scenario Inputs'!$N$15+1)/'Scenario Inputs'!$O$15))*'Scenario Inputs'!$J$15+MAX(0,MIN(1,(A14-'Scenario Inputs'!$N$16+1)/'Scenario Inputs'!$O$16))*'Scenario Inputs'!$J$16+MAX(0,MIN(1,(A14-'Scenario Inputs'!$N$17+1)/'Scenario Inputs'!$O$17))*'Scenario Inputs'!$J$17+MAX(0,MIN(1,(A14-'Scenario Inputs'!$N$18+1)/'Scenario Inputs'!$O$18))*'Scenario Inputs'!$J$18+MAX(0,MIN(1,(A14-'Scenario Inputs'!$N$19+1)/'Scenario Inputs'!$O$19))*'Scenario Inputs'!$J$19+MAX(0,MIN(1,(A14-'Scenario Inputs'!$N$20+1)/'Scenario Inputs'!$O$20))*'Scenario Inputs'!$J$20+MAX(0,MIN(1,(A14-'Scenario Inputs'!$N$21+1)/'Scenario Inputs'!$O$21))*'Scenario Inputs'!$J$21+MAX(0,MIN('Scenario Inputs'!$F$31,A14-'Scenario Inputs'!$F$37+1))*'Scenario Inputs'!$F$32+MAX(0,MIN('Scenario Inputs'!$F$31,A14-'Scenario Inputs'!$F$37+1))*'Scenario Inputs'!$F$36+MAX(0,MIN('Scenario Inputs'!$F$31,A14-'Scenario Inputs'!$F$37+1))*'Scenario Inputs'!$F$39+MAX(0,MIN(1,(A14-'Scenario Inputs'!$B$48+1)/'Scenario Inputs'!$B$49))*'Scenario Inputs'!$B$51</f>
        <v/>
      </c>
      <c r="E14" s="335">
        <f>C14-B14</f>
        <v/>
      </c>
      <c r="F14" s="335">
        <f>D14-B14</f>
        <v/>
      </c>
      <c r="G14" s="335">
        <f>G13+B14</f>
        <v/>
      </c>
      <c r="H14" s="335">
        <f>H13+C14</f>
        <v/>
      </c>
      <c r="I14" s="335">
        <f>H14-G14</f>
        <v/>
      </c>
      <c r="J14" s="335">
        <f>J13+D14-B14</f>
        <v/>
      </c>
      <c r="K14" s="335">
        <f>MAX(0,MIN(1,(A14-'Scenario Inputs'!$N$7+1)/'Scenario Inputs'!$O$7))*'Scenario Inputs'!$L$7+MAX(0,MIN(1,(A14-'Scenario Inputs'!$N$8+1)/'Scenario Inputs'!$O$8))*'Scenario Inputs'!$L$8+MAX(0,MIN(1,(A14-'Scenario Inputs'!$N$9+1)/'Scenario Inputs'!$O$9))*'Scenario Inputs'!$L$9+MAX(0,MIN(1,(A14-'Scenario Inputs'!$N$10+1)/'Scenario Inputs'!$O$10))*'Scenario Inputs'!$L$10+MAX(0,MIN(1,(A14-'Scenario Inputs'!$N$11+1)/'Scenario Inputs'!$O$11))*'Scenario Inputs'!$L$11+MAX(0,MIN(1,(A14-'Scenario Inputs'!$N$12+1)/'Scenario Inputs'!$O$12))*'Scenario Inputs'!$L$12+MAX(0,MIN(1,(A14-'Scenario Inputs'!$N$13+1)/'Scenario Inputs'!$O$13))*'Scenario Inputs'!$L$13+MAX(0,MIN(1,(A14-'Scenario Inputs'!$N$14+1)/'Scenario Inputs'!$O$14))*'Scenario Inputs'!$L$14+MAX(0,MIN(1,(A14-'Scenario Inputs'!$N$15+1)/'Scenario Inputs'!$O$15))*'Scenario Inputs'!$L$15+MAX(0,MIN(1,(A14-'Scenario Inputs'!$N$16+1)/'Scenario Inputs'!$O$16))*'Scenario Inputs'!$L$16+MAX(0,MIN(1,(A14-'Scenario Inputs'!$N$17+1)/'Scenario Inputs'!$O$17))*'Scenario Inputs'!$L$17+MAX(0,MIN(1,(A14-'Scenario Inputs'!$N$18+1)/'Scenario Inputs'!$O$18))*'Scenario Inputs'!$L$18+MAX(0,MIN(1,(A14-'Scenario Inputs'!$N$19+1)/'Scenario Inputs'!$O$19))*'Scenario Inputs'!$L$19+MAX(0,MIN(1,(A14-'Scenario Inputs'!$N$20+1)/'Scenario Inputs'!$O$20))*'Scenario Inputs'!$L$20+MAX(0,MIN(1,(A14-'Scenario Inputs'!$N$21+1)/'Scenario Inputs'!$O$21))*'Scenario Inputs'!$L$21+MAX(0,MIN(1,(A14-'Scenario Inputs'!$B$48+1)/'Scenario Inputs'!$B$49))*'Scenario Inputs'!$B$52</f>
        <v/>
      </c>
      <c r="L14" s="335">
        <f>K14*'Scenario Inputs'!$B$4</f>
        <v/>
      </c>
      <c r="M14" s="335">
        <f>B14-L14</f>
        <v/>
      </c>
      <c r="N14" s="335">
        <f>D14+L14-B14</f>
        <v/>
      </c>
      <c r="O14" s="335">
        <f>O13+L14</f>
        <v/>
      </c>
      <c r="P14" s="335">
        <f>P13+N14</f>
        <v/>
      </c>
    </row>
    <row r="15">
      <c r="A15" t="n">
        <v>11</v>
      </c>
      <c r="B15" s="335">
        <f>MIN(A15,Assumptions!$B$6)*Assumptions!$B$4*Assumptions!$B$17</f>
        <v/>
      </c>
      <c r="C15" s="335">
        <f>MAX(0,MIN(1,(A15-'Scenario Inputs'!$N$7+1)/'Scenario Inputs'!$O$7))*'Scenario Inputs'!$H$7+MAX(0,MIN(1,(A15-'Scenario Inputs'!$N$8+1)/'Scenario Inputs'!$O$8))*'Scenario Inputs'!$H$8+MAX(0,MIN(1,(A15-'Scenario Inputs'!$N$9+1)/'Scenario Inputs'!$O$9))*'Scenario Inputs'!$H$9+MAX(0,MIN(1,(A15-'Scenario Inputs'!$N$10+1)/'Scenario Inputs'!$O$10))*'Scenario Inputs'!$H$10+MAX(0,MIN(1,(A15-'Scenario Inputs'!$N$11+1)/'Scenario Inputs'!$O$11))*'Scenario Inputs'!$H$11+MAX(0,MIN(1,(A15-'Scenario Inputs'!$N$12+1)/'Scenario Inputs'!$O$12))*'Scenario Inputs'!$H$12+MAX(0,MIN(1,(A15-'Scenario Inputs'!$N$13+1)/'Scenario Inputs'!$O$13))*'Scenario Inputs'!$H$13+MAX(0,MIN(1,(A15-'Scenario Inputs'!$N$14+1)/'Scenario Inputs'!$O$14))*'Scenario Inputs'!$H$14+MAX(0,MIN(1,(A15-'Scenario Inputs'!$N$15+1)/'Scenario Inputs'!$O$15))*'Scenario Inputs'!$H$15+MAX(0,MIN(1,(A15-'Scenario Inputs'!$N$16+1)/'Scenario Inputs'!$O$16))*'Scenario Inputs'!$H$16+MAX(0,MIN(1,(A15-'Scenario Inputs'!$N$17+1)/'Scenario Inputs'!$O$17))*'Scenario Inputs'!$H$17+MAX(0,MIN(1,(A15-'Scenario Inputs'!$N$18+1)/'Scenario Inputs'!$O$18))*'Scenario Inputs'!$H$18+MAX(0,MIN(1,(A15-'Scenario Inputs'!$N$19+1)/'Scenario Inputs'!$O$19))*'Scenario Inputs'!$H$19+MAX(0,MIN(1,(A15-'Scenario Inputs'!$N$20+1)/'Scenario Inputs'!$O$20))*'Scenario Inputs'!$H$20+MAX(0,MIN(1,(A15-'Scenario Inputs'!$N$21+1)/'Scenario Inputs'!$O$21))*'Scenario Inputs'!$H$21+MAX(0,MIN('Scenario Inputs'!$F$31,A15-'Scenario Inputs'!$F$37+1))*'Scenario Inputs'!$F$32+MAX(0,MIN('Scenario Inputs'!$F$31,A15-'Scenario Inputs'!$F$37+1))*'Scenario Inputs'!$F$36+MAX(0,MIN('Scenario Inputs'!$F$31,A15-'Scenario Inputs'!$F$37+1))*'Scenario Inputs'!$F$39+MAX(0,MIN(1,(A15-'Scenario Inputs'!$B$48+1)/'Scenario Inputs'!$B$49))*'Scenario Inputs'!$B$50</f>
        <v/>
      </c>
      <c r="D15" s="335">
        <f>MAX(0,MIN(1,(A15-'Scenario Inputs'!$N$7+1)/'Scenario Inputs'!$O$7))*'Scenario Inputs'!$J$7+MAX(0,MIN(1,(A15-'Scenario Inputs'!$N$8+1)/'Scenario Inputs'!$O$8))*'Scenario Inputs'!$J$8+MAX(0,MIN(1,(A15-'Scenario Inputs'!$N$9+1)/'Scenario Inputs'!$O$9))*'Scenario Inputs'!$J$9+MAX(0,MIN(1,(A15-'Scenario Inputs'!$N$10+1)/'Scenario Inputs'!$O$10))*'Scenario Inputs'!$J$10+MAX(0,MIN(1,(A15-'Scenario Inputs'!$N$11+1)/'Scenario Inputs'!$O$11))*'Scenario Inputs'!$J$11+MAX(0,MIN(1,(A15-'Scenario Inputs'!$N$12+1)/'Scenario Inputs'!$O$12))*'Scenario Inputs'!$J$12+MAX(0,MIN(1,(A15-'Scenario Inputs'!$N$13+1)/'Scenario Inputs'!$O$13))*'Scenario Inputs'!$J$13+MAX(0,MIN(1,(A15-'Scenario Inputs'!$N$14+1)/'Scenario Inputs'!$O$14))*'Scenario Inputs'!$J$14+MAX(0,MIN(1,(A15-'Scenario Inputs'!$N$15+1)/'Scenario Inputs'!$O$15))*'Scenario Inputs'!$J$15+MAX(0,MIN(1,(A15-'Scenario Inputs'!$N$16+1)/'Scenario Inputs'!$O$16))*'Scenario Inputs'!$J$16+MAX(0,MIN(1,(A15-'Scenario Inputs'!$N$17+1)/'Scenario Inputs'!$O$17))*'Scenario Inputs'!$J$17+MAX(0,MIN(1,(A15-'Scenario Inputs'!$N$18+1)/'Scenario Inputs'!$O$18))*'Scenario Inputs'!$J$18+MAX(0,MIN(1,(A15-'Scenario Inputs'!$N$19+1)/'Scenario Inputs'!$O$19))*'Scenario Inputs'!$J$19+MAX(0,MIN(1,(A15-'Scenario Inputs'!$N$20+1)/'Scenario Inputs'!$O$20))*'Scenario Inputs'!$J$20+MAX(0,MIN(1,(A15-'Scenario Inputs'!$N$21+1)/'Scenario Inputs'!$O$21))*'Scenario Inputs'!$J$21+MAX(0,MIN('Scenario Inputs'!$F$31,A15-'Scenario Inputs'!$F$37+1))*'Scenario Inputs'!$F$32+MAX(0,MIN('Scenario Inputs'!$F$31,A15-'Scenario Inputs'!$F$37+1))*'Scenario Inputs'!$F$36+MAX(0,MIN('Scenario Inputs'!$F$31,A15-'Scenario Inputs'!$F$37+1))*'Scenario Inputs'!$F$39+MAX(0,MIN(1,(A15-'Scenario Inputs'!$B$48+1)/'Scenario Inputs'!$B$49))*'Scenario Inputs'!$B$51</f>
        <v/>
      </c>
      <c r="E15" s="335">
        <f>C15-B15</f>
        <v/>
      </c>
      <c r="F15" s="335">
        <f>D15-B15</f>
        <v/>
      </c>
      <c r="G15" s="335">
        <f>G14+B15</f>
        <v/>
      </c>
      <c r="H15" s="335">
        <f>H14+C15</f>
        <v/>
      </c>
      <c r="I15" s="335">
        <f>H15-G15</f>
        <v/>
      </c>
      <c r="J15" s="335">
        <f>J14+D15-B15</f>
        <v/>
      </c>
      <c r="K15" s="335">
        <f>MAX(0,MIN(1,(A15-'Scenario Inputs'!$N$7+1)/'Scenario Inputs'!$O$7))*'Scenario Inputs'!$L$7+MAX(0,MIN(1,(A15-'Scenario Inputs'!$N$8+1)/'Scenario Inputs'!$O$8))*'Scenario Inputs'!$L$8+MAX(0,MIN(1,(A15-'Scenario Inputs'!$N$9+1)/'Scenario Inputs'!$O$9))*'Scenario Inputs'!$L$9+MAX(0,MIN(1,(A15-'Scenario Inputs'!$N$10+1)/'Scenario Inputs'!$O$10))*'Scenario Inputs'!$L$10+MAX(0,MIN(1,(A15-'Scenario Inputs'!$N$11+1)/'Scenario Inputs'!$O$11))*'Scenario Inputs'!$L$11+MAX(0,MIN(1,(A15-'Scenario Inputs'!$N$12+1)/'Scenario Inputs'!$O$12))*'Scenario Inputs'!$L$12+MAX(0,MIN(1,(A15-'Scenario Inputs'!$N$13+1)/'Scenario Inputs'!$O$13))*'Scenario Inputs'!$L$13+MAX(0,MIN(1,(A15-'Scenario Inputs'!$N$14+1)/'Scenario Inputs'!$O$14))*'Scenario Inputs'!$L$14+MAX(0,MIN(1,(A15-'Scenario Inputs'!$N$15+1)/'Scenario Inputs'!$O$15))*'Scenario Inputs'!$L$15+MAX(0,MIN(1,(A15-'Scenario Inputs'!$N$16+1)/'Scenario Inputs'!$O$16))*'Scenario Inputs'!$L$16+MAX(0,MIN(1,(A15-'Scenario Inputs'!$N$17+1)/'Scenario Inputs'!$O$17))*'Scenario Inputs'!$L$17+MAX(0,MIN(1,(A15-'Scenario Inputs'!$N$18+1)/'Scenario Inputs'!$O$18))*'Scenario Inputs'!$L$18+MAX(0,MIN(1,(A15-'Scenario Inputs'!$N$19+1)/'Scenario Inputs'!$O$19))*'Scenario Inputs'!$L$19+MAX(0,MIN(1,(A15-'Scenario Inputs'!$N$20+1)/'Scenario Inputs'!$O$20))*'Scenario Inputs'!$L$20+MAX(0,MIN(1,(A15-'Scenario Inputs'!$N$21+1)/'Scenario Inputs'!$O$21))*'Scenario Inputs'!$L$21+MAX(0,MIN(1,(A15-'Scenario Inputs'!$B$48+1)/'Scenario Inputs'!$B$49))*'Scenario Inputs'!$B$52</f>
        <v/>
      </c>
      <c r="L15" s="335">
        <f>K15*'Scenario Inputs'!$B$4</f>
        <v/>
      </c>
      <c r="M15" s="335">
        <f>B15-L15</f>
        <v/>
      </c>
      <c r="N15" s="335">
        <f>D15+L15-B15</f>
        <v/>
      </c>
      <c r="O15" s="335">
        <f>O14+L15</f>
        <v/>
      </c>
      <c r="P15" s="335">
        <f>P14+N15</f>
        <v/>
      </c>
    </row>
    <row r="16">
      <c r="A16" t="n">
        <v>12</v>
      </c>
      <c r="B16" s="335">
        <f>MIN(A16,Assumptions!$B$6)*Assumptions!$B$4*Assumptions!$B$17</f>
        <v/>
      </c>
      <c r="C16" s="335">
        <f>MAX(0,MIN(1,(A16-'Scenario Inputs'!$N$7+1)/'Scenario Inputs'!$O$7))*'Scenario Inputs'!$H$7+MAX(0,MIN(1,(A16-'Scenario Inputs'!$N$8+1)/'Scenario Inputs'!$O$8))*'Scenario Inputs'!$H$8+MAX(0,MIN(1,(A16-'Scenario Inputs'!$N$9+1)/'Scenario Inputs'!$O$9))*'Scenario Inputs'!$H$9+MAX(0,MIN(1,(A16-'Scenario Inputs'!$N$10+1)/'Scenario Inputs'!$O$10))*'Scenario Inputs'!$H$10+MAX(0,MIN(1,(A16-'Scenario Inputs'!$N$11+1)/'Scenario Inputs'!$O$11))*'Scenario Inputs'!$H$11+MAX(0,MIN(1,(A16-'Scenario Inputs'!$N$12+1)/'Scenario Inputs'!$O$12))*'Scenario Inputs'!$H$12+MAX(0,MIN(1,(A16-'Scenario Inputs'!$N$13+1)/'Scenario Inputs'!$O$13))*'Scenario Inputs'!$H$13+MAX(0,MIN(1,(A16-'Scenario Inputs'!$N$14+1)/'Scenario Inputs'!$O$14))*'Scenario Inputs'!$H$14+MAX(0,MIN(1,(A16-'Scenario Inputs'!$N$15+1)/'Scenario Inputs'!$O$15))*'Scenario Inputs'!$H$15+MAX(0,MIN(1,(A16-'Scenario Inputs'!$N$16+1)/'Scenario Inputs'!$O$16))*'Scenario Inputs'!$H$16+MAX(0,MIN(1,(A16-'Scenario Inputs'!$N$17+1)/'Scenario Inputs'!$O$17))*'Scenario Inputs'!$H$17+MAX(0,MIN(1,(A16-'Scenario Inputs'!$N$18+1)/'Scenario Inputs'!$O$18))*'Scenario Inputs'!$H$18+MAX(0,MIN(1,(A16-'Scenario Inputs'!$N$19+1)/'Scenario Inputs'!$O$19))*'Scenario Inputs'!$H$19+MAX(0,MIN(1,(A16-'Scenario Inputs'!$N$20+1)/'Scenario Inputs'!$O$20))*'Scenario Inputs'!$H$20+MAX(0,MIN(1,(A16-'Scenario Inputs'!$N$21+1)/'Scenario Inputs'!$O$21))*'Scenario Inputs'!$H$21+MAX(0,MIN('Scenario Inputs'!$F$31,A16-'Scenario Inputs'!$F$37+1))*'Scenario Inputs'!$F$32+MAX(0,MIN('Scenario Inputs'!$F$31,A16-'Scenario Inputs'!$F$37+1))*'Scenario Inputs'!$F$36+MAX(0,MIN('Scenario Inputs'!$F$31,A16-'Scenario Inputs'!$F$37+1))*'Scenario Inputs'!$F$39+MAX(0,MIN(1,(A16-'Scenario Inputs'!$B$48+1)/'Scenario Inputs'!$B$49))*'Scenario Inputs'!$B$50</f>
        <v/>
      </c>
      <c r="D16" s="335">
        <f>MAX(0,MIN(1,(A16-'Scenario Inputs'!$N$7+1)/'Scenario Inputs'!$O$7))*'Scenario Inputs'!$J$7+MAX(0,MIN(1,(A16-'Scenario Inputs'!$N$8+1)/'Scenario Inputs'!$O$8))*'Scenario Inputs'!$J$8+MAX(0,MIN(1,(A16-'Scenario Inputs'!$N$9+1)/'Scenario Inputs'!$O$9))*'Scenario Inputs'!$J$9+MAX(0,MIN(1,(A16-'Scenario Inputs'!$N$10+1)/'Scenario Inputs'!$O$10))*'Scenario Inputs'!$J$10+MAX(0,MIN(1,(A16-'Scenario Inputs'!$N$11+1)/'Scenario Inputs'!$O$11))*'Scenario Inputs'!$J$11+MAX(0,MIN(1,(A16-'Scenario Inputs'!$N$12+1)/'Scenario Inputs'!$O$12))*'Scenario Inputs'!$J$12+MAX(0,MIN(1,(A16-'Scenario Inputs'!$N$13+1)/'Scenario Inputs'!$O$13))*'Scenario Inputs'!$J$13+MAX(0,MIN(1,(A16-'Scenario Inputs'!$N$14+1)/'Scenario Inputs'!$O$14))*'Scenario Inputs'!$J$14+MAX(0,MIN(1,(A16-'Scenario Inputs'!$N$15+1)/'Scenario Inputs'!$O$15))*'Scenario Inputs'!$J$15+MAX(0,MIN(1,(A16-'Scenario Inputs'!$N$16+1)/'Scenario Inputs'!$O$16))*'Scenario Inputs'!$J$16+MAX(0,MIN(1,(A16-'Scenario Inputs'!$N$17+1)/'Scenario Inputs'!$O$17))*'Scenario Inputs'!$J$17+MAX(0,MIN(1,(A16-'Scenario Inputs'!$N$18+1)/'Scenario Inputs'!$O$18))*'Scenario Inputs'!$J$18+MAX(0,MIN(1,(A16-'Scenario Inputs'!$N$19+1)/'Scenario Inputs'!$O$19))*'Scenario Inputs'!$J$19+MAX(0,MIN(1,(A16-'Scenario Inputs'!$N$20+1)/'Scenario Inputs'!$O$20))*'Scenario Inputs'!$J$20+MAX(0,MIN(1,(A16-'Scenario Inputs'!$N$21+1)/'Scenario Inputs'!$O$21))*'Scenario Inputs'!$J$21+MAX(0,MIN('Scenario Inputs'!$F$31,A16-'Scenario Inputs'!$F$37+1))*'Scenario Inputs'!$F$32+MAX(0,MIN('Scenario Inputs'!$F$31,A16-'Scenario Inputs'!$F$37+1))*'Scenario Inputs'!$F$36+MAX(0,MIN('Scenario Inputs'!$F$31,A16-'Scenario Inputs'!$F$37+1))*'Scenario Inputs'!$F$39+MAX(0,MIN(1,(A16-'Scenario Inputs'!$B$48+1)/'Scenario Inputs'!$B$49))*'Scenario Inputs'!$B$51</f>
        <v/>
      </c>
      <c r="E16" s="335">
        <f>C16-B16</f>
        <v/>
      </c>
      <c r="F16" s="335">
        <f>D16-B16</f>
        <v/>
      </c>
      <c r="G16" s="335">
        <f>G15+B16</f>
        <v/>
      </c>
      <c r="H16" s="335">
        <f>H15+C16</f>
        <v/>
      </c>
      <c r="I16" s="335">
        <f>H16-G16</f>
        <v/>
      </c>
      <c r="J16" s="335">
        <f>J15+D16-B16</f>
        <v/>
      </c>
      <c r="K16" s="335">
        <f>MAX(0,MIN(1,(A16-'Scenario Inputs'!$N$7+1)/'Scenario Inputs'!$O$7))*'Scenario Inputs'!$L$7+MAX(0,MIN(1,(A16-'Scenario Inputs'!$N$8+1)/'Scenario Inputs'!$O$8))*'Scenario Inputs'!$L$8+MAX(0,MIN(1,(A16-'Scenario Inputs'!$N$9+1)/'Scenario Inputs'!$O$9))*'Scenario Inputs'!$L$9+MAX(0,MIN(1,(A16-'Scenario Inputs'!$N$10+1)/'Scenario Inputs'!$O$10))*'Scenario Inputs'!$L$10+MAX(0,MIN(1,(A16-'Scenario Inputs'!$N$11+1)/'Scenario Inputs'!$O$11))*'Scenario Inputs'!$L$11+MAX(0,MIN(1,(A16-'Scenario Inputs'!$N$12+1)/'Scenario Inputs'!$O$12))*'Scenario Inputs'!$L$12+MAX(0,MIN(1,(A16-'Scenario Inputs'!$N$13+1)/'Scenario Inputs'!$O$13))*'Scenario Inputs'!$L$13+MAX(0,MIN(1,(A16-'Scenario Inputs'!$N$14+1)/'Scenario Inputs'!$O$14))*'Scenario Inputs'!$L$14+MAX(0,MIN(1,(A16-'Scenario Inputs'!$N$15+1)/'Scenario Inputs'!$O$15))*'Scenario Inputs'!$L$15+MAX(0,MIN(1,(A16-'Scenario Inputs'!$N$16+1)/'Scenario Inputs'!$O$16))*'Scenario Inputs'!$L$16+MAX(0,MIN(1,(A16-'Scenario Inputs'!$N$17+1)/'Scenario Inputs'!$O$17))*'Scenario Inputs'!$L$17+MAX(0,MIN(1,(A16-'Scenario Inputs'!$N$18+1)/'Scenario Inputs'!$O$18))*'Scenario Inputs'!$L$18+MAX(0,MIN(1,(A16-'Scenario Inputs'!$N$19+1)/'Scenario Inputs'!$O$19))*'Scenario Inputs'!$L$19+MAX(0,MIN(1,(A16-'Scenario Inputs'!$N$20+1)/'Scenario Inputs'!$O$20))*'Scenario Inputs'!$L$20+MAX(0,MIN(1,(A16-'Scenario Inputs'!$N$21+1)/'Scenario Inputs'!$O$21))*'Scenario Inputs'!$L$21+MAX(0,MIN(1,(A16-'Scenario Inputs'!$B$48+1)/'Scenario Inputs'!$B$49))*'Scenario Inputs'!$B$52</f>
        <v/>
      </c>
      <c r="L16" s="335">
        <f>K16*'Scenario Inputs'!$B$4</f>
        <v/>
      </c>
      <c r="M16" s="335">
        <f>B16-L16</f>
        <v/>
      </c>
      <c r="N16" s="335">
        <f>D16+L16-B16</f>
        <v/>
      </c>
      <c r="O16" s="335">
        <f>O15+L16</f>
        <v/>
      </c>
      <c r="P16" s="335">
        <f>P15+N16</f>
        <v/>
      </c>
    </row>
    <row r="17">
      <c r="A17" t="n">
        <v>13</v>
      </c>
      <c r="B17" s="335">
        <f>MIN(A17,Assumptions!$B$6)*Assumptions!$B$4*Assumptions!$B$17</f>
        <v/>
      </c>
      <c r="C17" s="335">
        <f>MAX(0,MIN(1,(A17-'Scenario Inputs'!$N$7+1)/'Scenario Inputs'!$O$7))*'Scenario Inputs'!$H$7+MAX(0,MIN(1,(A17-'Scenario Inputs'!$N$8+1)/'Scenario Inputs'!$O$8))*'Scenario Inputs'!$H$8+MAX(0,MIN(1,(A17-'Scenario Inputs'!$N$9+1)/'Scenario Inputs'!$O$9))*'Scenario Inputs'!$H$9+MAX(0,MIN(1,(A17-'Scenario Inputs'!$N$10+1)/'Scenario Inputs'!$O$10))*'Scenario Inputs'!$H$10+MAX(0,MIN(1,(A17-'Scenario Inputs'!$N$11+1)/'Scenario Inputs'!$O$11))*'Scenario Inputs'!$H$11+MAX(0,MIN(1,(A17-'Scenario Inputs'!$N$12+1)/'Scenario Inputs'!$O$12))*'Scenario Inputs'!$H$12+MAX(0,MIN(1,(A17-'Scenario Inputs'!$N$13+1)/'Scenario Inputs'!$O$13))*'Scenario Inputs'!$H$13+MAX(0,MIN(1,(A17-'Scenario Inputs'!$N$14+1)/'Scenario Inputs'!$O$14))*'Scenario Inputs'!$H$14+MAX(0,MIN(1,(A17-'Scenario Inputs'!$N$15+1)/'Scenario Inputs'!$O$15))*'Scenario Inputs'!$H$15+MAX(0,MIN(1,(A17-'Scenario Inputs'!$N$16+1)/'Scenario Inputs'!$O$16))*'Scenario Inputs'!$H$16+MAX(0,MIN(1,(A17-'Scenario Inputs'!$N$17+1)/'Scenario Inputs'!$O$17))*'Scenario Inputs'!$H$17+MAX(0,MIN(1,(A17-'Scenario Inputs'!$N$18+1)/'Scenario Inputs'!$O$18))*'Scenario Inputs'!$H$18+MAX(0,MIN(1,(A17-'Scenario Inputs'!$N$19+1)/'Scenario Inputs'!$O$19))*'Scenario Inputs'!$H$19+MAX(0,MIN(1,(A17-'Scenario Inputs'!$N$20+1)/'Scenario Inputs'!$O$20))*'Scenario Inputs'!$H$20+MAX(0,MIN(1,(A17-'Scenario Inputs'!$N$21+1)/'Scenario Inputs'!$O$21))*'Scenario Inputs'!$H$21+MAX(0,MIN('Scenario Inputs'!$F$31,A17-'Scenario Inputs'!$F$37+1))*'Scenario Inputs'!$F$32+MAX(0,MIN('Scenario Inputs'!$F$31,A17-'Scenario Inputs'!$F$37+1))*'Scenario Inputs'!$F$36+MAX(0,MIN('Scenario Inputs'!$F$31,A17-'Scenario Inputs'!$F$37+1))*'Scenario Inputs'!$F$39+MAX(0,MIN(1,(A17-'Scenario Inputs'!$B$48+1)/'Scenario Inputs'!$B$49))*'Scenario Inputs'!$B$50</f>
        <v/>
      </c>
      <c r="D17" s="335">
        <f>MAX(0,MIN(1,(A17-'Scenario Inputs'!$N$7+1)/'Scenario Inputs'!$O$7))*'Scenario Inputs'!$J$7+MAX(0,MIN(1,(A17-'Scenario Inputs'!$N$8+1)/'Scenario Inputs'!$O$8))*'Scenario Inputs'!$J$8+MAX(0,MIN(1,(A17-'Scenario Inputs'!$N$9+1)/'Scenario Inputs'!$O$9))*'Scenario Inputs'!$J$9+MAX(0,MIN(1,(A17-'Scenario Inputs'!$N$10+1)/'Scenario Inputs'!$O$10))*'Scenario Inputs'!$J$10+MAX(0,MIN(1,(A17-'Scenario Inputs'!$N$11+1)/'Scenario Inputs'!$O$11))*'Scenario Inputs'!$J$11+MAX(0,MIN(1,(A17-'Scenario Inputs'!$N$12+1)/'Scenario Inputs'!$O$12))*'Scenario Inputs'!$J$12+MAX(0,MIN(1,(A17-'Scenario Inputs'!$N$13+1)/'Scenario Inputs'!$O$13))*'Scenario Inputs'!$J$13+MAX(0,MIN(1,(A17-'Scenario Inputs'!$N$14+1)/'Scenario Inputs'!$O$14))*'Scenario Inputs'!$J$14+MAX(0,MIN(1,(A17-'Scenario Inputs'!$N$15+1)/'Scenario Inputs'!$O$15))*'Scenario Inputs'!$J$15+MAX(0,MIN(1,(A17-'Scenario Inputs'!$N$16+1)/'Scenario Inputs'!$O$16))*'Scenario Inputs'!$J$16+MAX(0,MIN(1,(A17-'Scenario Inputs'!$N$17+1)/'Scenario Inputs'!$O$17))*'Scenario Inputs'!$J$17+MAX(0,MIN(1,(A17-'Scenario Inputs'!$N$18+1)/'Scenario Inputs'!$O$18))*'Scenario Inputs'!$J$18+MAX(0,MIN(1,(A17-'Scenario Inputs'!$N$19+1)/'Scenario Inputs'!$O$19))*'Scenario Inputs'!$J$19+MAX(0,MIN(1,(A17-'Scenario Inputs'!$N$20+1)/'Scenario Inputs'!$O$20))*'Scenario Inputs'!$J$20+MAX(0,MIN(1,(A17-'Scenario Inputs'!$N$21+1)/'Scenario Inputs'!$O$21))*'Scenario Inputs'!$J$21+MAX(0,MIN('Scenario Inputs'!$F$31,A17-'Scenario Inputs'!$F$37+1))*'Scenario Inputs'!$F$32+MAX(0,MIN('Scenario Inputs'!$F$31,A17-'Scenario Inputs'!$F$37+1))*'Scenario Inputs'!$F$36+MAX(0,MIN('Scenario Inputs'!$F$31,A17-'Scenario Inputs'!$F$37+1))*'Scenario Inputs'!$F$39+MAX(0,MIN(1,(A17-'Scenario Inputs'!$B$48+1)/'Scenario Inputs'!$B$49))*'Scenario Inputs'!$B$51</f>
        <v/>
      </c>
      <c r="E17" s="335">
        <f>C17-B17</f>
        <v/>
      </c>
      <c r="F17" s="335">
        <f>D17-B17</f>
        <v/>
      </c>
      <c r="G17" s="335">
        <f>G16+B17</f>
        <v/>
      </c>
      <c r="H17" s="335">
        <f>H16+C17</f>
        <v/>
      </c>
      <c r="I17" s="335">
        <f>H17-G17</f>
        <v/>
      </c>
      <c r="J17" s="335">
        <f>J16+D17-B17</f>
        <v/>
      </c>
      <c r="K17" s="335">
        <f>MAX(0,MIN(1,(A17-'Scenario Inputs'!$N$7+1)/'Scenario Inputs'!$O$7))*'Scenario Inputs'!$L$7+MAX(0,MIN(1,(A17-'Scenario Inputs'!$N$8+1)/'Scenario Inputs'!$O$8))*'Scenario Inputs'!$L$8+MAX(0,MIN(1,(A17-'Scenario Inputs'!$N$9+1)/'Scenario Inputs'!$O$9))*'Scenario Inputs'!$L$9+MAX(0,MIN(1,(A17-'Scenario Inputs'!$N$10+1)/'Scenario Inputs'!$O$10))*'Scenario Inputs'!$L$10+MAX(0,MIN(1,(A17-'Scenario Inputs'!$N$11+1)/'Scenario Inputs'!$O$11))*'Scenario Inputs'!$L$11+MAX(0,MIN(1,(A17-'Scenario Inputs'!$N$12+1)/'Scenario Inputs'!$O$12))*'Scenario Inputs'!$L$12+MAX(0,MIN(1,(A17-'Scenario Inputs'!$N$13+1)/'Scenario Inputs'!$O$13))*'Scenario Inputs'!$L$13+MAX(0,MIN(1,(A17-'Scenario Inputs'!$N$14+1)/'Scenario Inputs'!$O$14))*'Scenario Inputs'!$L$14+MAX(0,MIN(1,(A17-'Scenario Inputs'!$N$15+1)/'Scenario Inputs'!$O$15))*'Scenario Inputs'!$L$15+MAX(0,MIN(1,(A17-'Scenario Inputs'!$N$16+1)/'Scenario Inputs'!$O$16))*'Scenario Inputs'!$L$16+MAX(0,MIN(1,(A17-'Scenario Inputs'!$N$17+1)/'Scenario Inputs'!$O$17))*'Scenario Inputs'!$L$17+MAX(0,MIN(1,(A17-'Scenario Inputs'!$N$18+1)/'Scenario Inputs'!$O$18))*'Scenario Inputs'!$L$18+MAX(0,MIN(1,(A17-'Scenario Inputs'!$N$19+1)/'Scenario Inputs'!$O$19))*'Scenario Inputs'!$L$19+MAX(0,MIN(1,(A17-'Scenario Inputs'!$N$20+1)/'Scenario Inputs'!$O$20))*'Scenario Inputs'!$L$20+MAX(0,MIN(1,(A17-'Scenario Inputs'!$N$21+1)/'Scenario Inputs'!$O$21))*'Scenario Inputs'!$L$21+MAX(0,MIN(1,(A17-'Scenario Inputs'!$B$48+1)/'Scenario Inputs'!$B$49))*'Scenario Inputs'!$B$52</f>
        <v/>
      </c>
      <c r="L17" s="335">
        <f>K17*'Scenario Inputs'!$B$4</f>
        <v/>
      </c>
      <c r="M17" s="335">
        <f>B17-L17</f>
        <v/>
      </c>
      <c r="N17" s="335">
        <f>D17+L17-B17</f>
        <v/>
      </c>
      <c r="O17" s="335">
        <f>O16+L17</f>
        <v/>
      </c>
      <c r="P17" s="335">
        <f>P16+N17</f>
        <v/>
      </c>
    </row>
    <row r="18">
      <c r="A18" t="n">
        <v>14</v>
      </c>
      <c r="B18" s="335">
        <f>MIN(A18,Assumptions!$B$6)*Assumptions!$B$4*Assumptions!$B$17</f>
        <v/>
      </c>
      <c r="C18" s="335">
        <f>MAX(0,MIN(1,(A18-'Scenario Inputs'!$N$7+1)/'Scenario Inputs'!$O$7))*'Scenario Inputs'!$H$7+MAX(0,MIN(1,(A18-'Scenario Inputs'!$N$8+1)/'Scenario Inputs'!$O$8))*'Scenario Inputs'!$H$8+MAX(0,MIN(1,(A18-'Scenario Inputs'!$N$9+1)/'Scenario Inputs'!$O$9))*'Scenario Inputs'!$H$9+MAX(0,MIN(1,(A18-'Scenario Inputs'!$N$10+1)/'Scenario Inputs'!$O$10))*'Scenario Inputs'!$H$10+MAX(0,MIN(1,(A18-'Scenario Inputs'!$N$11+1)/'Scenario Inputs'!$O$11))*'Scenario Inputs'!$H$11+MAX(0,MIN(1,(A18-'Scenario Inputs'!$N$12+1)/'Scenario Inputs'!$O$12))*'Scenario Inputs'!$H$12+MAX(0,MIN(1,(A18-'Scenario Inputs'!$N$13+1)/'Scenario Inputs'!$O$13))*'Scenario Inputs'!$H$13+MAX(0,MIN(1,(A18-'Scenario Inputs'!$N$14+1)/'Scenario Inputs'!$O$14))*'Scenario Inputs'!$H$14+MAX(0,MIN(1,(A18-'Scenario Inputs'!$N$15+1)/'Scenario Inputs'!$O$15))*'Scenario Inputs'!$H$15+MAX(0,MIN(1,(A18-'Scenario Inputs'!$N$16+1)/'Scenario Inputs'!$O$16))*'Scenario Inputs'!$H$16+MAX(0,MIN(1,(A18-'Scenario Inputs'!$N$17+1)/'Scenario Inputs'!$O$17))*'Scenario Inputs'!$H$17+MAX(0,MIN(1,(A18-'Scenario Inputs'!$N$18+1)/'Scenario Inputs'!$O$18))*'Scenario Inputs'!$H$18+MAX(0,MIN(1,(A18-'Scenario Inputs'!$N$19+1)/'Scenario Inputs'!$O$19))*'Scenario Inputs'!$H$19+MAX(0,MIN(1,(A18-'Scenario Inputs'!$N$20+1)/'Scenario Inputs'!$O$20))*'Scenario Inputs'!$H$20+MAX(0,MIN(1,(A18-'Scenario Inputs'!$N$21+1)/'Scenario Inputs'!$O$21))*'Scenario Inputs'!$H$21+MAX(0,MIN('Scenario Inputs'!$F$31,A18-'Scenario Inputs'!$F$37+1))*'Scenario Inputs'!$F$32+MAX(0,MIN('Scenario Inputs'!$F$31,A18-'Scenario Inputs'!$F$37+1))*'Scenario Inputs'!$F$36+MAX(0,MIN('Scenario Inputs'!$F$31,A18-'Scenario Inputs'!$F$37+1))*'Scenario Inputs'!$F$39+MAX(0,MIN(1,(A18-'Scenario Inputs'!$B$48+1)/'Scenario Inputs'!$B$49))*'Scenario Inputs'!$B$50</f>
        <v/>
      </c>
      <c r="D18" s="335">
        <f>MAX(0,MIN(1,(A18-'Scenario Inputs'!$N$7+1)/'Scenario Inputs'!$O$7))*'Scenario Inputs'!$J$7+MAX(0,MIN(1,(A18-'Scenario Inputs'!$N$8+1)/'Scenario Inputs'!$O$8))*'Scenario Inputs'!$J$8+MAX(0,MIN(1,(A18-'Scenario Inputs'!$N$9+1)/'Scenario Inputs'!$O$9))*'Scenario Inputs'!$J$9+MAX(0,MIN(1,(A18-'Scenario Inputs'!$N$10+1)/'Scenario Inputs'!$O$10))*'Scenario Inputs'!$J$10+MAX(0,MIN(1,(A18-'Scenario Inputs'!$N$11+1)/'Scenario Inputs'!$O$11))*'Scenario Inputs'!$J$11+MAX(0,MIN(1,(A18-'Scenario Inputs'!$N$12+1)/'Scenario Inputs'!$O$12))*'Scenario Inputs'!$J$12+MAX(0,MIN(1,(A18-'Scenario Inputs'!$N$13+1)/'Scenario Inputs'!$O$13))*'Scenario Inputs'!$J$13+MAX(0,MIN(1,(A18-'Scenario Inputs'!$N$14+1)/'Scenario Inputs'!$O$14))*'Scenario Inputs'!$J$14+MAX(0,MIN(1,(A18-'Scenario Inputs'!$N$15+1)/'Scenario Inputs'!$O$15))*'Scenario Inputs'!$J$15+MAX(0,MIN(1,(A18-'Scenario Inputs'!$N$16+1)/'Scenario Inputs'!$O$16))*'Scenario Inputs'!$J$16+MAX(0,MIN(1,(A18-'Scenario Inputs'!$N$17+1)/'Scenario Inputs'!$O$17))*'Scenario Inputs'!$J$17+MAX(0,MIN(1,(A18-'Scenario Inputs'!$N$18+1)/'Scenario Inputs'!$O$18))*'Scenario Inputs'!$J$18+MAX(0,MIN(1,(A18-'Scenario Inputs'!$N$19+1)/'Scenario Inputs'!$O$19))*'Scenario Inputs'!$J$19+MAX(0,MIN(1,(A18-'Scenario Inputs'!$N$20+1)/'Scenario Inputs'!$O$20))*'Scenario Inputs'!$J$20+MAX(0,MIN(1,(A18-'Scenario Inputs'!$N$21+1)/'Scenario Inputs'!$O$21))*'Scenario Inputs'!$J$21+MAX(0,MIN('Scenario Inputs'!$F$31,A18-'Scenario Inputs'!$F$37+1))*'Scenario Inputs'!$F$32+MAX(0,MIN('Scenario Inputs'!$F$31,A18-'Scenario Inputs'!$F$37+1))*'Scenario Inputs'!$F$36+MAX(0,MIN('Scenario Inputs'!$F$31,A18-'Scenario Inputs'!$F$37+1))*'Scenario Inputs'!$F$39+MAX(0,MIN(1,(A18-'Scenario Inputs'!$B$48+1)/'Scenario Inputs'!$B$49))*'Scenario Inputs'!$B$51</f>
        <v/>
      </c>
      <c r="E18" s="335">
        <f>C18-B18</f>
        <v/>
      </c>
      <c r="F18" s="335">
        <f>D18-B18</f>
        <v/>
      </c>
      <c r="G18" s="335">
        <f>G17+B18</f>
        <v/>
      </c>
      <c r="H18" s="335">
        <f>H17+C18</f>
        <v/>
      </c>
      <c r="I18" s="335">
        <f>H18-G18</f>
        <v/>
      </c>
      <c r="J18" s="335">
        <f>J17+D18-B18</f>
        <v/>
      </c>
      <c r="K18" s="335">
        <f>MAX(0,MIN(1,(A18-'Scenario Inputs'!$N$7+1)/'Scenario Inputs'!$O$7))*'Scenario Inputs'!$L$7+MAX(0,MIN(1,(A18-'Scenario Inputs'!$N$8+1)/'Scenario Inputs'!$O$8))*'Scenario Inputs'!$L$8+MAX(0,MIN(1,(A18-'Scenario Inputs'!$N$9+1)/'Scenario Inputs'!$O$9))*'Scenario Inputs'!$L$9+MAX(0,MIN(1,(A18-'Scenario Inputs'!$N$10+1)/'Scenario Inputs'!$O$10))*'Scenario Inputs'!$L$10+MAX(0,MIN(1,(A18-'Scenario Inputs'!$N$11+1)/'Scenario Inputs'!$O$11))*'Scenario Inputs'!$L$11+MAX(0,MIN(1,(A18-'Scenario Inputs'!$N$12+1)/'Scenario Inputs'!$O$12))*'Scenario Inputs'!$L$12+MAX(0,MIN(1,(A18-'Scenario Inputs'!$N$13+1)/'Scenario Inputs'!$O$13))*'Scenario Inputs'!$L$13+MAX(0,MIN(1,(A18-'Scenario Inputs'!$N$14+1)/'Scenario Inputs'!$O$14))*'Scenario Inputs'!$L$14+MAX(0,MIN(1,(A18-'Scenario Inputs'!$N$15+1)/'Scenario Inputs'!$O$15))*'Scenario Inputs'!$L$15+MAX(0,MIN(1,(A18-'Scenario Inputs'!$N$16+1)/'Scenario Inputs'!$O$16))*'Scenario Inputs'!$L$16+MAX(0,MIN(1,(A18-'Scenario Inputs'!$N$17+1)/'Scenario Inputs'!$O$17))*'Scenario Inputs'!$L$17+MAX(0,MIN(1,(A18-'Scenario Inputs'!$N$18+1)/'Scenario Inputs'!$O$18))*'Scenario Inputs'!$L$18+MAX(0,MIN(1,(A18-'Scenario Inputs'!$N$19+1)/'Scenario Inputs'!$O$19))*'Scenario Inputs'!$L$19+MAX(0,MIN(1,(A18-'Scenario Inputs'!$N$20+1)/'Scenario Inputs'!$O$20))*'Scenario Inputs'!$L$20+MAX(0,MIN(1,(A18-'Scenario Inputs'!$N$21+1)/'Scenario Inputs'!$O$21))*'Scenario Inputs'!$L$21+MAX(0,MIN(1,(A18-'Scenario Inputs'!$B$48+1)/'Scenario Inputs'!$B$49))*'Scenario Inputs'!$B$52</f>
        <v/>
      </c>
      <c r="L18" s="335">
        <f>K18*'Scenario Inputs'!$B$4</f>
        <v/>
      </c>
      <c r="M18" s="335">
        <f>B18-L18</f>
        <v/>
      </c>
      <c r="N18" s="335">
        <f>D18+L18-B18</f>
        <v/>
      </c>
      <c r="O18" s="335">
        <f>O17+L18</f>
        <v/>
      </c>
      <c r="P18" s="335">
        <f>P17+N18</f>
        <v/>
      </c>
    </row>
    <row r="19">
      <c r="A19" t="n">
        <v>15</v>
      </c>
      <c r="B19" s="335">
        <f>MIN(A19,Assumptions!$B$6)*Assumptions!$B$4*Assumptions!$B$17</f>
        <v/>
      </c>
      <c r="C19" s="335">
        <f>MAX(0,MIN(1,(A19-'Scenario Inputs'!$N$7+1)/'Scenario Inputs'!$O$7))*'Scenario Inputs'!$H$7+MAX(0,MIN(1,(A19-'Scenario Inputs'!$N$8+1)/'Scenario Inputs'!$O$8))*'Scenario Inputs'!$H$8+MAX(0,MIN(1,(A19-'Scenario Inputs'!$N$9+1)/'Scenario Inputs'!$O$9))*'Scenario Inputs'!$H$9+MAX(0,MIN(1,(A19-'Scenario Inputs'!$N$10+1)/'Scenario Inputs'!$O$10))*'Scenario Inputs'!$H$10+MAX(0,MIN(1,(A19-'Scenario Inputs'!$N$11+1)/'Scenario Inputs'!$O$11))*'Scenario Inputs'!$H$11+MAX(0,MIN(1,(A19-'Scenario Inputs'!$N$12+1)/'Scenario Inputs'!$O$12))*'Scenario Inputs'!$H$12+MAX(0,MIN(1,(A19-'Scenario Inputs'!$N$13+1)/'Scenario Inputs'!$O$13))*'Scenario Inputs'!$H$13+MAX(0,MIN(1,(A19-'Scenario Inputs'!$N$14+1)/'Scenario Inputs'!$O$14))*'Scenario Inputs'!$H$14+MAX(0,MIN(1,(A19-'Scenario Inputs'!$N$15+1)/'Scenario Inputs'!$O$15))*'Scenario Inputs'!$H$15+MAX(0,MIN(1,(A19-'Scenario Inputs'!$N$16+1)/'Scenario Inputs'!$O$16))*'Scenario Inputs'!$H$16+MAX(0,MIN(1,(A19-'Scenario Inputs'!$N$17+1)/'Scenario Inputs'!$O$17))*'Scenario Inputs'!$H$17+MAX(0,MIN(1,(A19-'Scenario Inputs'!$N$18+1)/'Scenario Inputs'!$O$18))*'Scenario Inputs'!$H$18+MAX(0,MIN(1,(A19-'Scenario Inputs'!$N$19+1)/'Scenario Inputs'!$O$19))*'Scenario Inputs'!$H$19+MAX(0,MIN(1,(A19-'Scenario Inputs'!$N$20+1)/'Scenario Inputs'!$O$20))*'Scenario Inputs'!$H$20+MAX(0,MIN(1,(A19-'Scenario Inputs'!$N$21+1)/'Scenario Inputs'!$O$21))*'Scenario Inputs'!$H$21+MAX(0,MIN('Scenario Inputs'!$F$31,A19-'Scenario Inputs'!$F$37+1))*'Scenario Inputs'!$F$32+MAX(0,MIN('Scenario Inputs'!$F$31,A19-'Scenario Inputs'!$F$37+1))*'Scenario Inputs'!$F$36+MAX(0,MIN('Scenario Inputs'!$F$31,A19-'Scenario Inputs'!$F$37+1))*'Scenario Inputs'!$F$39+MAX(0,MIN(1,(A19-'Scenario Inputs'!$B$48+1)/'Scenario Inputs'!$B$49))*'Scenario Inputs'!$B$50</f>
        <v/>
      </c>
      <c r="D19" s="335">
        <f>MAX(0,MIN(1,(A19-'Scenario Inputs'!$N$7+1)/'Scenario Inputs'!$O$7))*'Scenario Inputs'!$J$7+MAX(0,MIN(1,(A19-'Scenario Inputs'!$N$8+1)/'Scenario Inputs'!$O$8))*'Scenario Inputs'!$J$8+MAX(0,MIN(1,(A19-'Scenario Inputs'!$N$9+1)/'Scenario Inputs'!$O$9))*'Scenario Inputs'!$J$9+MAX(0,MIN(1,(A19-'Scenario Inputs'!$N$10+1)/'Scenario Inputs'!$O$10))*'Scenario Inputs'!$J$10+MAX(0,MIN(1,(A19-'Scenario Inputs'!$N$11+1)/'Scenario Inputs'!$O$11))*'Scenario Inputs'!$J$11+MAX(0,MIN(1,(A19-'Scenario Inputs'!$N$12+1)/'Scenario Inputs'!$O$12))*'Scenario Inputs'!$J$12+MAX(0,MIN(1,(A19-'Scenario Inputs'!$N$13+1)/'Scenario Inputs'!$O$13))*'Scenario Inputs'!$J$13+MAX(0,MIN(1,(A19-'Scenario Inputs'!$N$14+1)/'Scenario Inputs'!$O$14))*'Scenario Inputs'!$J$14+MAX(0,MIN(1,(A19-'Scenario Inputs'!$N$15+1)/'Scenario Inputs'!$O$15))*'Scenario Inputs'!$J$15+MAX(0,MIN(1,(A19-'Scenario Inputs'!$N$16+1)/'Scenario Inputs'!$O$16))*'Scenario Inputs'!$J$16+MAX(0,MIN(1,(A19-'Scenario Inputs'!$N$17+1)/'Scenario Inputs'!$O$17))*'Scenario Inputs'!$J$17+MAX(0,MIN(1,(A19-'Scenario Inputs'!$N$18+1)/'Scenario Inputs'!$O$18))*'Scenario Inputs'!$J$18+MAX(0,MIN(1,(A19-'Scenario Inputs'!$N$19+1)/'Scenario Inputs'!$O$19))*'Scenario Inputs'!$J$19+MAX(0,MIN(1,(A19-'Scenario Inputs'!$N$20+1)/'Scenario Inputs'!$O$20))*'Scenario Inputs'!$J$20+MAX(0,MIN(1,(A19-'Scenario Inputs'!$N$21+1)/'Scenario Inputs'!$O$21))*'Scenario Inputs'!$J$21+MAX(0,MIN('Scenario Inputs'!$F$31,A19-'Scenario Inputs'!$F$37+1))*'Scenario Inputs'!$F$32+MAX(0,MIN('Scenario Inputs'!$F$31,A19-'Scenario Inputs'!$F$37+1))*'Scenario Inputs'!$F$36+MAX(0,MIN('Scenario Inputs'!$F$31,A19-'Scenario Inputs'!$F$37+1))*'Scenario Inputs'!$F$39+MAX(0,MIN(1,(A19-'Scenario Inputs'!$B$48+1)/'Scenario Inputs'!$B$49))*'Scenario Inputs'!$B$51</f>
        <v/>
      </c>
      <c r="E19" s="335">
        <f>C19-B19</f>
        <v/>
      </c>
      <c r="F19" s="335">
        <f>D19-B19</f>
        <v/>
      </c>
      <c r="G19" s="335">
        <f>G18+B19</f>
        <v/>
      </c>
      <c r="H19" s="335">
        <f>H18+C19</f>
        <v/>
      </c>
      <c r="I19" s="335">
        <f>H19-G19</f>
        <v/>
      </c>
      <c r="J19" s="335">
        <f>J18+D19-B19</f>
        <v/>
      </c>
      <c r="K19" s="335">
        <f>MAX(0,MIN(1,(A19-'Scenario Inputs'!$N$7+1)/'Scenario Inputs'!$O$7))*'Scenario Inputs'!$L$7+MAX(0,MIN(1,(A19-'Scenario Inputs'!$N$8+1)/'Scenario Inputs'!$O$8))*'Scenario Inputs'!$L$8+MAX(0,MIN(1,(A19-'Scenario Inputs'!$N$9+1)/'Scenario Inputs'!$O$9))*'Scenario Inputs'!$L$9+MAX(0,MIN(1,(A19-'Scenario Inputs'!$N$10+1)/'Scenario Inputs'!$O$10))*'Scenario Inputs'!$L$10+MAX(0,MIN(1,(A19-'Scenario Inputs'!$N$11+1)/'Scenario Inputs'!$O$11))*'Scenario Inputs'!$L$11+MAX(0,MIN(1,(A19-'Scenario Inputs'!$N$12+1)/'Scenario Inputs'!$O$12))*'Scenario Inputs'!$L$12+MAX(0,MIN(1,(A19-'Scenario Inputs'!$N$13+1)/'Scenario Inputs'!$O$13))*'Scenario Inputs'!$L$13+MAX(0,MIN(1,(A19-'Scenario Inputs'!$N$14+1)/'Scenario Inputs'!$O$14))*'Scenario Inputs'!$L$14+MAX(0,MIN(1,(A19-'Scenario Inputs'!$N$15+1)/'Scenario Inputs'!$O$15))*'Scenario Inputs'!$L$15+MAX(0,MIN(1,(A19-'Scenario Inputs'!$N$16+1)/'Scenario Inputs'!$O$16))*'Scenario Inputs'!$L$16+MAX(0,MIN(1,(A19-'Scenario Inputs'!$N$17+1)/'Scenario Inputs'!$O$17))*'Scenario Inputs'!$L$17+MAX(0,MIN(1,(A19-'Scenario Inputs'!$N$18+1)/'Scenario Inputs'!$O$18))*'Scenario Inputs'!$L$18+MAX(0,MIN(1,(A19-'Scenario Inputs'!$N$19+1)/'Scenario Inputs'!$O$19))*'Scenario Inputs'!$L$19+MAX(0,MIN(1,(A19-'Scenario Inputs'!$N$20+1)/'Scenario Inputs'!$O$20))*'Scenario Inputs'!$L$20+MAX(0,MIN(1,(A19-'Scenario Inputs'!$N$21+1)/'Scenario Inputs'!$O$21))*'Scenario Inputs'!$L$21+MAX(0,MIN(1,(A19-'Scenario Inputs'!$B$48+1)/'Scenario Inputs'!$B$49))*'Scenario Inputs'!$B$52</f>
        <v/>
      </c>
      <c r="L19" s="335">
        <f>K19*'Scenario Inputs'!$B$4</f>
        <v/>
      </c>
      <c r="M19" s="335">
        <f>B19-L19</f>
        <v/>
      </c>
      <c r="N19" s="335">
        <f>D19+L19-B19</f>
        <v/>
      </c>
      <c r="O19" s="335">
        <f>O18+L19</f>
        <v/>
      </c>
      <c r="P19" s="335">
        <f>P18+N19</f>
        <v/>
      </c>
    </row>
    <row r="20">
      <c r="A20" t="n">
        <v>16</v>
      </c>
      <c r="B20" s="335">
        <f>MIN(A20,Assumptions!$B$6)*Assumptions!$B$4*Assumptions!$B$17</f>
        <v/>
      </c>
      <c r="C20" s="335">
        <f>MAX(0,MIN(1,(A20-'Scenario Inputs'!$N$7+1)/'Scenario Inputs'!$O$7))*'Scenario Inputs'!$H$7+MAX(0,MIN(1,(A20-'Scenario Inputs'!$N$8+1)/'Scenario Inputs'!$O$8))*'Scenario Inputs'!$H$8+MAX(0,MIN(1,(A20-'Scenario Inputs'!$N$9+1)/'Scenario Inputs'!$O$9))*'Scenario Inputs'!$H$9+MAX(0,MIN(1,(A20-'Scenario Inputs'!$N$10+1)/'Scenario Inputs'!$O$10))*'Scenario Inputs'!$H$10+MAX(0,MIN(1,(A20-'Scenario Inputs'!$N$11+1)/'Scenario Inputs'!$O$11))*'Scenario Inputs'!$H$11+MAX(0,MIN(1,(A20-'Scenario Inputs'!$N$12+1)/'Scenario Inputs'!$O$12))*'Scenario Inputs'!$H$12+MAX(0,MIN(1,(A20-'Scenario Inputs'!$N$13+1)/'Scenario Inputs'!$O$13))*'Scenario Inputs'!$H$13+MAX(0,MIN(1,(A20-'Scenario Inputs'!$N$14+1)/'Scenario Inputs'!$O$14))*'Scenario Inputs'!$H$14+MAX(0,MIN(1,(A20-'Scenario Inputs'!$N$15+1)/'Scenario Inputs'!$O$15))*'Scenario Inputs'!$H$15+MAX(0,MIN(1,(A20-'Scenario Inputs'!$N$16+1)/'Scenario Inputs'!$O$16))*'Scenario Inputs'!$H$16+MAX(0,MIN(1,(A20-'Scenario Inputs'!$N$17+1)/'Scenario Inputs'!$O$17))*'Scenario Inputs'!$H$17+MAX(0,MIN(1,(A20-'Scenario Inputs'!$N$18+1)/'Scenario Inputs'!$O$18))*'Scenario Inputs'!$H$18+MAX(0,MIN(1,(A20-'Scenario Inputs'!$N$19+1)/'Scenario Inputs'!$O$19))*'Scenario Inputs'!$H$19+MAX(0,MIN(1,(A20-'Scenario Inputs'!$N$20+1)/'Scenario Inputs'!$O$20))*'Scenario Inputs'!$H$20+MAX(0,MIN(1,(A20-'Scenario Inputs'!$N$21+1)/'Scenario Inputs'!$O$21))*'Scenario Inputs'!$H$21+MAX(0,MIN('Scenario Inputs'!$F$31,A20-'Scenario Inputs'!$F$37+1))*'Scenario Inputs'!$F$32+MAX(0,MIN('Scenario Inputs'!$F$31,A20-'Scenario Inputs'!$F$37+1))*'Scenario Inputs'!$F$36+MAX(0,MIN('Scenario Inputs'!$F$31,A20-'Scenario Inputs'!$F$37+1))*'Scenario Inputs'!$F$39+MAX(0,MIN(1,(A20-'Scenario Inputs'!$B$48+1)/'Scenario Inputs'!$B$49))*'Scenario Inputs'!$B$50</f>
        <v/>
      </c>
      <c r="D20" s="335">
        <f>MAX(0,MIN(1,(A20-'Scenario Inputs'!$N$7+1)/'Scenario Inputs'!$O$7))*'Scenario Inputs'!$J$7+MAX(0,MIN(1,(A20-'Scenario Inputs'!$N$8+1)/'Scenario Inputs'!$O$8))*'Scenario Inputs'!$J$8+MAX(0,MIN(1,(A20-'Scenario Inputs'!$N$9+1)/'Scenario Inputs'!$O$9))*'Scenario Inputs'!$J$9+MAX(0,MIN(1,(A20-'Scenario Inputs'!$N$10+1)/'Scenario Inputs'!$O$10))*'Scenario Inputs'!$J$10+MAX(0,MIN(1,(A20-'Scenario Inputs'!$N$11+1)/'Scenario Inputs'!$O$11))*'Scenario Inputs'!$J$11+MAX(0,MIN(1,(A20-'Scenario Inputs'!$N$12+1)/'Scenario Inputs'!$O$12))*'Scenario Inputs'!$J$12+MAX(0,MIN(1,(A20-'Scenario Inputs'!$N$13+1)/'Scenario Inputs'!$O$13))*'Scenario Inputs'!$J$13+MAX(0,MIN(1,(A20-'Scenario Inputs'!$N$14+1)/'Scenario Inputs'!$O$14))*'Scenario Inputs'!$J$14+MAX(0,MIN(1,(A20-'Scenario Inputs'!$N$15+1)/'Scenario Inputs'!$O$15))*'Scenario Inputs'!$J$15+MAX(0,MIN(1,(A20-'Scenario Inputs'!$N$16+1)/'Scenario Inputs'!$O$16))*'Scenario Inputs'!$J$16+MAX(0,MIN(1,(A20-'Scenario Inputs'!$N$17+1)/'Scenario Inputs'!$O$17))*'Scenario Inputs'!$J$17+MAX(0,MIN(1,(A20-'Scenario Inputs'!$N$18+1)/'Scenario Inputs'!$O$18))*'Scenario Inputs'!$J$18+MAX(0,MIN(1,(A20-'Scenario Inputs'!$N$19+1)/'Scenario Inputs'!$O$19))*'Scenario Inputs'!$J$19+MAX(0,MIN(1,(A20-'Scenario Inputs'!$N$20+1)/'Scenario Inputs'!$O$20))*'Scenario Inputs'!$J$20+MAX(0,MIN(1,(A20-'Scenario Inputs'!$N$21+1)/'Scenario Inputs'!$O$21))*'Scenario Inputs'!$J$21+MAX(0,MIN('Scenario Inputs'!$F$31,A20-'Scenario Inputs'!$F$37+1))*'Scenario Inputs'!$F$32+MAX(0,MIN('Scenario Inputs'!$F$31,A20-'Scenario Inputs'!$F$37+1))*'Scenario Inputs'!$F$36+MAX(0,MIN('Scenario Inputs'!$F$31,A20-'Scenario Inputs'!$F$37+1))*'Scenario Inputs'!$F$39+MAX(0,MIN(1,(A20-'Scenario Inputs'!$B$48+1)/'Scenario Inputs'!$B$49))*'Scenario Inputs'!$B$51</f>
        <v/>
      </c>
      <c r="E20" s="335">
        <f>C20-B20</f>
        <v/>
      </c>
      <c r="F20" s="335">
        <f>D20-B20</f>
        <v/>
      </c>
      <c r="G20" s="335">
        <f>G19+B20</f>
        <v/>
      </c>
      <c r="H20" s="335">
        <f>H19+C20</f>
        <v/>
      </c>
      <c r="I20" s="335">
        <f>H20-G20</f>
        <v/>
      </c>
      <c r="J20" s="335">
        <f>J19+D20-B20</f>
        <v/>
      </c>
      <c r="K20" s="335">
        <f>MAX(0,MIN(1,(A20-'Scenario Inputs'!$N$7+1)/'Scenario Inputs'!$O$7))*'Scenario Inputs'!$L$7+MAX(0,MIN(1,(A20-'Scenario Inputs'!$N$8+1)/'Scenario Inputs'!$O$8))*'Scenario Inputs'!$L$8+MAX(0,MIN(1,(A20-'Scenario Inputs'!$N$9+1)/'Scenario Inputs'!$O$9))*'Scenario Inputs'!$L$9+MAX(0,MIN(1,(A20-'Scenario Inputs'!$N$10+1)/'Scenario Inputs'!$O$10))*'Scenario Inputs'!$L$10+MAX(0,MIN(1,(A20-'Scenario Inputs'!$N$11+1)/'Scenario Inputs'!$O$11))*'Scenario Inputs'!$L$11+MAX(0,MIN(1,(A20-'Scenario Inputs'!$N$12+1)/'Scenario Inputs'!$O$12))*'Scenario Inputs'!$L$12+MAX(0,MIN(1,(A20-'Scenario Inputs'!$N$13+1)/'Scenario Inputs'!$O$13))*'Scenario Inputs'!$L$13+MAX(0,MIN(1,(A20-'Scenario Inputs'!$N$14+1)/'Scenario Inputs'!$O$14))*'Scenario Inputs'!$L$14+MAX(0,MIN(1,(A20-'Scenario Inputs'!$N$15+1)/'Scenario Inputs'!$O$15))*'Scenario Inputs'!$L$15+MAX(0,MIN(1,(A20-'Scenario Inputs'!$N$16+1)/'Scenario Inputs'!$O$16))*'Scenario Inputs'!$L$16+MAX(0,MIN(1,(A20-'Scenario Inputs'!$N$17+1)/'Scenario Inputs'!$O$17))*'Scenario Inputs'!$L$17+MAX(0,MIN(1,(A20-'Scenario Inputs'!$N$18+1)/'Scenario Inputs'!$O$18))*'Scenario Inputs'!$L$18+MAX(0,MIN(1,(A20-'Scenario Inputs'!$N$19+1)/'Scenario Inputs'!$O$19))*'Scenario Inputs'!$L$19+MAX(0,MIN(1,(A20-'Scenario Inputs'!$N$20+1)/'Scenario Inputs'!$O$20))*'Scenario Inputs'!$L$20+MAX(0,MIN(1,(A20-'Scenario Inputs'!$N$21+1)/'Scenario Inputs'!$O$21))*'Scenario Inputs'!$L$21+MAX(0,MIN(1,(A20-'Scenario Inputs'!$B$48+1)/'Scenario Inputs'!$B$49))*'Scenario Inputs'!$B$52</f>
        <v/>
      </c>
      <c r="L20" s="335">
        <f>K20*'Scenario Inputs'!$B$4</f>
        <v/>
      </c>
      <c r="M20" s="335">
        <f>B20-L20</f>
        <v/>
      </c>
      <c r="N20" s="335">
        <f>D20+L20-B20</f>
        <v/>
      </c>
      <c r="O20" s="335">
        <f>O19+L20</f>
        <v/>
      </c>
      <c r="P20" s="335">
        <f>P19+N20</f>
        <v/>
      </c>
    </row>
    <row r="21">
      <c r="A21" t="n">
        <v>17</v>
      </c>
      <c r="B21" s="335">
        <f>MIN(A21,Assumptions!$B$6)*Assumptions!$B$4*Assumptions!$B$17</f>
        <v/>
      </c>
      <c r="C21" s="335">
        <f>MAX(0,MIN(1,(A21-'Scenario Inputs'!$N$7+1)/'Scenario Inputs'!$O$7))*'Scenario Inputs'!$H$7+MAX(0,MIN(1,(A21-'Scenario Inputs'!$N$8+1)/'Scenario Inputs'!$O$8))*'Scenario Inputs'!$H$8+MAX(0,MIN(1,(A21-'Scenario Inputs'!$N$9+1)/'Scenario Inputs'!$O$9))*'Scenario Inputs'!$H$9+MAX(0,MIN(1,(A21-'Scenario Inputs'!$N$10+1)/'Scenario Inputs'!$O$10))*'Scenario Inputs'!$H$10+MAX(0,MIN(1,(A21-'Scenario Inputs'!$N$11+1)/'Scenario Inputs'!$O$11))*'Scenario Inputs'!$H$11+MAX(0,MIN(1,(A21-'Scenario Inputs'!$N$12+1)/'Scenario Inputs'!$O$12))*'Scenario Inputs'!$H$12+MAX(0,MIN(1,(A21-'Scenario Inputs'!$N$13+1)/'Scenario Inputs'!$O$13))*'Scenario Inputs'!$H$13+MAX(0,MIN(1,(A21-'Scenario Inputs'!$N$14+1)/'Scenario Inputs'!$O$14))*'Scenario Inputs'!$H$14+MAX(0,MIN(1,(A21-'Scenario Inputs'!$N$15+1)/'Scenario Inputs'!$O$15))*'Scenario Inputs'!$H$15+MAX(0,MIN(1,(A21-'Scenario Inputs'!$N$16+1)/'Scenario Inputs'!$O$16))*'Scenario Inputs'!$H$16+MAX(0,MIN(1,(A21-'Scenario Inputs'!$N$17+1)/'Scenario Inputs'!$O$17))*'Scenario Inputs'!$H$17+MAX(0,MIN(1,(A21-'Scenario Inputs'!$N$18+1)/'Scenario Inputs'!$O$18))*'Scenario Inputs'!$H$18+MAX(0,MIN(1,(A21-'Scenario Inputs'!$N$19+1)/'Scenario Inputs'!$O$19))*'Scenario Inputs'!$H$19+MAX(0,MIN(1,(A21-'Scenario Inputs'!$N$20+1)/'Scenario Inputs'!$O$20))*'Scenario Inputs'!$H$20+MAX(0,MIN(1,(A21-'Scenario Inputs'!$N$21+1)/'Scenario Inputs'!$O$21))*'Scenario Inputs'!$H$21+MAX(0,MIN('Scenario Inputs'!$F$31,A21-'Scenario Inputs'!$F$37+1))*'Scenario Inputs'!$F$32+MAX(0,MIN('Scenario Inputs'!$F$31,A21-'Scenario Inputs'!$F$37+1))*'Scenario Inputs'!$F$36+MAX(0,MIN('Scenario Inputs'!$F$31,A21-'Scenario Inputs'!$F$37+1))*'Scenario Inputs'!$F$39+MAX(0,MIN(1,(A21-'Scenario Inputs'!$B$48+1)/'Scenario Inputs'!$B$49))*'Scenario Inputs'!$B$50</f>
        <v/>
      </c>
      <c r="D21" s="335">
        <f>MAX(0,MIN(1,(A21-'Scenario Inputs'!$N$7+1)/'Scenario Inputs'!$O$7))*'Scenario Inputs'!$J$7+MAX(0,MIN(1,(A21-'Scenario Inputs'!$N$8+1)/'Scenario Inputs'!$O$8))*'Scenario Inputs'!$J$8+MAX(0,MIN(1,(A21-'Scenario Inputs'!$N$9+1)/'Scenario Inputs'!$O$9))*'Scenario Inputs'!$J$9+MAX(0,MIN(1,(A21-'Scenario Inputs'!$N$10+1)/'Scenario Inputs'!$O$10))*'Scenario Inputs'!$J$10+MAX(0,MIN(1,(A21-'Scenario Inputs'!$N$11+1)/'Scenario Inputs'!$O$11))*'Scenario Inputs'!$J$11+MAX(0,MIN(1,(A21-'Scenario Inputs'!$N$12+1)/'Scenario Inputs'!$O$12))*'Scenario Inputs'!$J$12+MAX(0,MIN(1,(A21-'Scenario Inputs'!$N$13+1)/'Scenario Inputs'!$O$13))*'Scenario Inputs'!$J$13+MAX(0,MIN(1,(A21-'Scenario Inputs'!$N$14+1)/'Scenario Inputs'!$O$14))*'Scenario Inputs'!$J$14+MAX(0,MIN(1,(A21-'Scenario Inputs'!$N$15+1)/'Scenario Inputs'!$O$15))*'Scenario Inputs'!$J$15+MAX(0,MIN(1,(A21-'Scenario Inputs'!$N$16+1)/'Scenario Inputs'!$O$16))*'Scenario Inputs'!$J$16+MAX(0,MIN(1,(A21-'Scenario Inputs'!$N$17+1)/'Scenario Inputs'!$O$17))*'Scenario Inputs'!$J$17+MAX(0,MIN(1,(A21-'Scenario Inputs'!$N$18+1)/'Scenario Inputs'!$O$18))*'Scenario Inputs'!$J$18+MAX(0,MIN(1,(A21-'Scenario Inputs'!$N$19+1)/'Scenario Inputs'!$O$19))*'Scenario Inputs'!$J$19+MAX(0,MIN(1,(A21-'Scenario Inputs'!$N$20+1)/'Scenario Inputs'!$O$20))*'Scenario Inputs'!$J$20+MAX(0,MIN(1,(A21-'Scenario Inputs'!$N$21+1)/'Scenario Inputs'!$O$21))*'Scenario Inputs'!$J$21+MAX(0,MIN('Scenario Inputs'!$F$31,A21-'Scenario Inputs'!$F$37+1))*'Scenario Inputs'!$F$32+MAX(0,MIN('Scenario Inputs'!$F$31,A21-'Scenario Inputs'!$F$37+1))*'Scenario Inputs'!$F$36+MAX(0,MIN('Scenario Inputs'!$F$31,A21-'Scenario Inputs'!$F$37+1))*'Scenario Inputs'!$F$39+MAX(0,MIN(1,(A21-'Scenario Inputs'!$B$48+1)/'Scenario Inputs'!$B$49))*'Scenario Inputs'!$B$51</f>
        <v/>
      </c>
      <c r="E21" s="335">
        <f>C21-B21</f>
        <v/>
      </c>
      <c r="F21" s="335">
        <f>D21-B21</f>
        <v/>
      </c>
      <c r="G21" s="335">
        <f>G20+B21</f>
        <v/>
      </c>
      <c r="H21" s="335">
        <f>H20+C21</f>
        <v/>
      </c>
      <c r="I21" s="335">
        <f>H21-G21</f>
        <v/>
      </c>
      <c r="J21" s="335">
        <f>J20+D21-B21</f>
        <v/>
      </c>
      <c r="K21" s="335">
        <f>MAX(0,MIN(1,(A21-'Scenario Inputs'!$N$7+1)/'Scenario Inputs'!$O$7))*'Scenario Inputs'!$L$7+MAX(0,MIN(1,(A21-'Scenario Inputs'!$N$8+1)/'Scenario Inputs'!$O$8))*'Scenario Inputs'!$L$8+MAX(0,MIN(1,(A21-'Scenario Inputs'!$N$9+1)/'Scenario Inputs'!$O$9))*'Scenario Inputs'!$L$9+MAX(0,MIN(1,(A21-'Scenario Inputs'!$N$10+1)/'Scenario Inputs'!$O$10))*'Scenario Inputs'!$L$10+MAX(0,MIN(1,(A21-'Scenario Inputs'!$N$11+1)/'Scenario Inputs'!$O$11))*'Scenario Inputs'!$L$11+MAX(0,MIN(1,(A21-'Scenario Inputs'!$N$12+1)/'Scenario Inputs'!$O$12))*'Scenario Inputs'!$L$12+MAX(0,MIN(1,(A21-'Scenario Inputs'!$N$13+1)/'Scenario Inputs'!$O$13))*'Scenario Inputs'!$L$13+MAX(0,MIN(1,(A21-'Scenario Inputs'!$N$14+1)/'Scenario Inputs'!$O$14))*'Scenario Inputs'!$L$14+MAX(0,MIN(1,(A21-'Scenario Inputs'!$N$15+1)/'Scenario Inputs'!$O$15))*'Scenario Inputs'!$L$15+MAX(0,MIN(1,(A21-'Scenario Inputs'!$N$16+1)/'Scenario Inputs'!$O$16))*'Scenario Inputs'!$L$16+MAX(0,MIN(1,(A21-'Scenario Inputs'!$N$17+1)/'Scenario Inputs'!$O$17))*'Scenario Inputs'!$L$17+MAX(0,MIN(1,(A21-'Scenario Inputs'!$N$18+1)/'Scenario Inputs'!$O$18))*'Scenario Inputs'!$L$18+MAX(0,MIN(1,(A21-'Scenario Inputs'!$N$19+1)/'Scenario Inputs'!$O$19))*'Scenario Inputs'!$L$19+MAX(0,MIN(1,(A21-'Scenario Inputs'!$N$20+1)/'Scenario Inputs'!$O$20))*'Scenario Inputs'!$L$20+MAX(0,MIN(1,(A21-'Scenario Inputs'!$N$21+1)/'Scenario Inputs'!$O$21))*'Scenario Inputs'!$L$21+MAX(0,MIN(1,(A21-'Scenario Inputs'!$B$48+1)/'Scenario Inputs'!$B$49))*'Scenario Inputs'!$B$52</f>
        <v/>
      </c>
      <c r="L21" s="335">
        <f>K21*'Scenario Inputs'!$B$4</f>
        <v/>
      </c>
      <c r="M21" s="335">
        <f>B21-L21</f>
        <v/>
      </c>
      <c r="N21" s="335">
        <f>D21+L21-B21</f>
        <v/>
      </c>
      <c r="O21" s="335">
        <f>O20+L21</f>
        <v/>
      </c>
      <c r="P21" s="335">
        <f>P20+N21</f>
        <v/>
      </c>
    </row>
    <row r="22">
      <c r="A22" t="n">
        <v>18</v>
      </c>
      <c r="B22" s="335">
        <f>MIN(A22,Assumptions!$B$6)*Assumptions!$B$4*Assumptions!$B$17</f>
        <v/>
      </c>
      <c r="C22" s="335">
        <f>MAX(0,MIN(1,(A22-'Scenario Inputs'!$N$7+1)/'Scenario Inputs'!$O$7))*'Scenario Inputs'!$H$7+MAX(0,MIN(1,(A22-'Scenario Inputs'!$N$8+1)/'Scenario Inputs'!$O$8))*'Scenario Inputs'!$H$8+MAX(0,MIN(1,(A22-'Scenario Inputs'!$N$9+1)/'Scenario Inputs'!$O$9))*'Scenario Inputs'!$H$9+MAX(0,MIN(1,(A22-'Scenario Inputs'!$N$10+1)/'Scenario Inputs'!$O$10))*'Scenario Inputs'!$H$10+MAX(0,MIN(1,(A22-'Scenario Inputs'!$N$11+1)/'Scenario Inputs'!$O$11))*'Scenario Inputs'!$H$11+MAX(0,MIN(1,(A22-'Scenario Inputs'!$N$12+1)/'Scenario Inputs'!$O$12))*'Scenario Inputs'!$H$12+MAX(0,MIN(1,(A22-'Scenario Inputs'!$N$13+1)/'Scenario Inputs'!$O$13))*'Scenario Inputs'!$H$13+MAX(0,MIN(1,(A22-'Scenario Inputs'!$N$14+1)/'Scenario Inputs'!$O$14))*'Scenario Inputs'!$H$14+MAX(0,MIN(1,(A22-'Scenario Inputs'!$N$15+1)/'Scenario Inputs'!$O$15))*'Scenario Inputs'!$H$15+MAX(0,MIN(1,(A22-'Scenario Inputs'!$N$16+1)/'Scenario Inputs'!$O$16))*'Scenario Inputs'!$H$16+MAX(0,MIN(1,(A22-'Scenario Inputs'!$N$17+1)/'Scenario Inputs'!$O$17))*'Scenario Inputs'!$H$17+MAX(0,MIN(1,(A22-'Scenario Inputs'!$N$18+1)/'Scenario Inputs'!$O$18))*'Scenario Inputs'!$H$18+MAX(0,MIN(1,(A22-'Scenario Inputs'!$N$19+1)/'Scenario Inputs'!$O$19))*'Scenario Inputs'!$H$19+MAX(0,MIN(1,(A22-'Scenario Inputs'!$N$20+1)/'Scenario Inputs'!$O$20))*'Scenario Inputs'!$H$20+MAX(0,MIN(1,(A22-'Scenario Inputs'!$N$21+1)/'Scenario Inputs'!$O$21))*'Scenario Inputs'!$H$21+MAX(0,MIN('Scenario Inputs'!$F$31,A22-'Scenario Inputs'!$F$37+1))*'Scenario Inputs'!$F$32+MAX(0,MIN('Scenario Inputs'!$F$31,A22-'Scenario Inputs'!$F$37+1))*'Scenario Inputs'!$F$36+MAX(0,MIN('Scenario Inputs'!$F$31,A22-'Scenario Inputs'!$F$37+1))*'Scenario Inputs'!$F$39+MAX(0,MIN(1,(A22-'Scenario Inputs'!$B$48+1)/'Scenario Inputs'!$B$49))*'Scenario Inputs'!$B$50</f>
        <v/>
      </c>
      <c r="D22" s="335">
        <f>MAX(0,MIN(1,(A22-'Scenario Inputs'!$N$7+1)/'Scenario Inputs'!$O$7))*'Scenario Inputs'!$J$7+MAX(0,MIN(1,(A22-'Scenario Inputs'!$N$8+1)/'Scenario Inputs'!$O$8))*'Scenario Inputs'!$J$8+MAX(0,MIN(1,(A22-'Scenario Inputs'!$N$9+1)/'Scenario Inputs'!$O$9))*'Scenario Inputs'!$J$9+MAX(0,MIN(1,(A22-'Scenario Inputs'!$N$10+1)/'Scenario Inputs'!$O$10))*'Scenario Inputs'!$J$10+MAX(0,MIN(1,(A22-'Scenario Inputs'!$N$11+1)/'Scenario Inputs'!$O$11))*'Scenario Inputs'!$J$11+MAX(0,MIN(1,(A22-'Scenario Inputs'!$N$12+1)/'Scenario Inputs'!$O$12))*'Scenario Inputs'!$J$12+MAX(0,MIN(1,(A22-'Scenario Inputs'!$N$13+1)/'Scenario Inputs'!$O$13))*'Scenario Inputs'!$J$13+MAX(0,MIN(1,(A22-'Scenario Inputs'!$N$14+1)/'Scenario Inputs'!$O$14))*'Scenario Inputs'!$J$14+MAX(0,MIN(1,(A22-'Scenario Inputs'!$N$15+1)/'Scenario Inputs'!$O$15))*'Scenario Inputs'!$J$15+MAX(0,MIN(1,(A22-'Scenario Inputs'!$N$16+1)/'Scenario Inputs'!$O$16))*'Scenario Inputs'!$J$16+MAX(0,MIN(1,(A22-'Scenario Inputs'!$N$17+1)/'Scenario Inputs'!$O$17))*'Scenario Inputs'!$J$17+MAX(0,MIN(1,(A22-'Scenario Inputs'!$N$18+1)/'Scenario Inputs'!$O$18))*'Scenario Inputs'!$J$18+MAX(0,MIN(1,(A22-'Scenario Inputs'!$N$19+1)/'Scenario Inputs'!$O$19))*'Scenario Inputs'!$J$19+MAX(0,MIN(1,(A22-'Scenario Inputs'!$N$20+1)/'Scenario Inputs'!$O$20))*'Scenario Inputs'!$J$20+MAX(0,MIN(1,(A22-'Scenario Inputs'!$N$21+1)/'Scenario Inputs'!$O$21))*'Scenario Inputs'!$J$21+MAX(0,MIN('Scenario Inputs'!$F$31,A22-'Scenario Inputs'!$F$37+1))*'Scenario Inputs'!$F$32+MAX(0,MIN('Scenario Inputs'!$F$31,A22-'Scenario Inputs'!$F$37+1))*'Scenario Inputs'!$F$36+MAX(0,MIN('Scenario Inputs'!$F$31,A22-'Scenario Inputs'!$F$37+1))*'Scenario Inputs'!$F$39+MAX(0,MIN(1,(A22-'Scenario Inputs'!$B$48+1)/'Scenario Inputs'!$B$49))*'Scenario Inputs'!$B$51</f>
        <v/>
      </c>
      <c r="E22" s="335">
        <f>C22-B22</f>
        <v/>
      </c>
      <c r="F22" s="335">
        <f>D22-B22</f>
        <v/>
      </c>
      <c r="G22" s="335">
        <f>G21+B22</f>
        <v/>
      </c>
      <c r="H22" s="335">
        <f>H21+C22</f>
        <v/>
      </c>
      <c r="I22" s="335">
        <f>H22-G22</f>
        <v/>
      </c>
      <c r="J22" s="335">
        <f>J21+D22-B22</f>
        <v/>
      </c>
      <c r="K22" s="335">
        <f>MAX(0,MIN(1,(A22-'Scenario Inputs'!$N$7+1)/'Scenario Inputs'!$O$7))*'Scenario Inputs'!$L$7+MAX(0,MIN(1,(A22-'Scenario Inputs'!$N$8+1)/'Scenario Inputs'!$O$8))*'Scenario Inputs'!$L$8+MAX(0,MIN(1,(A22-'Scenario Inputs'!$N$9+1)/'Scenario Inputs'!$O$9))*'Scenario Inputs'!$L$9+MAX(0,MIN(1,(A22-'Scenario Inputs'!$N$10+1)/'Scenario Inputs'!$O$10))*'Scenario Inputs'!$L$10+MAX(0,MIN(1,(A22-'Scenario Inputs'!$N$11+1)/'Scenario Inputs'!$O$11))*'Scenario Inputs'!$L$11+MAX(0,MIN(1,(A22-'Scenario Inputs'!$N$12+1)/'Scenario Inputs'!$O$12))*'Scenario Inputs'!$L$12+MAX(0,MIN(1,(A22-'Scenario Inputs'!$N$13+1)/'Scenario Inputs'!$O$13))*'Scenario Inputs'!$L$13+MAX(0,MIN(1,(A22-'Scenario Inputs'!$N$14+1)/'Scenario Inputs'!$O$14))*'Scenario Inputs'!$L$14+MAX(0,MIN(1,(A22-'Scenario Inputs'!$N$15+1)/'Scenario Inputs'!$O$15))*'Scenario Inputs'!$L$15+MAX(0,MIN(1,(A22-'Scenario Inputs'!$N$16+1)/'Scenario Inputs'!$O$16))*'Scenario Inputs'!$L$16+MAX(0,MIN(1,(A22-'Scenario Inputs'!$N$17+1)/'Scenario Inputs'!$O$17))*'Scenario Inputs'!$L$17+MAX(0,MIN(1,(A22-'Scenario Inputs'!$N$18+1)/'Scenario Inputs'!$O$18))*'Scenario Inputs'!$L$18+MAX(0,MIN(1,(A22-'Scenario Inputs'!$N$19+1)/'Scenario Inputs'!$O$19))*'Scenario Inputs'!$L$19+MAX(0,MIN(1,(A22-'Scenario Inputs'!$N$20+1)/'Scenario Inputs'!$O$20))*'Scenario Inputs'!$L$20+MAX(0,MIN(1,(A22-'Scenario Inputs'!$N$21+1)/'Scenario Inputs'!$O$21))*'Scenario Inputs'!$L$21+MAX(0,MIN(1,(A22-'Scenario Inputs'!$B$48+1)/'Scenario Inputs'!$B$49))*'Scenario Inputs'!$B$52</f>
        <v/>
      </c>
      <c r="L22" s="335">
        <f>K22*'Scenario Inputs'!$B$4</f>
        <v/>
      </c>
      <c r="M22" s="335">
        <f>B22-L22</f>
        <v/>
      </c>
      <c r="N22" s="335">
        <f>D22+L22-B22</f>
        <v/>
      </c>
      <c r="O22" s="335">
        <f>O21+L22</f>
        <v/>
      </c>
      <c r="P22" s="335">
        <f>P21+N22</f>
        <v/>
      </c>
    </row>
    <row r="23">
      <c r="A23" t="n">
        <v>19</v>
      </c>
      <c r="B23" s="335">
        <f>MIN(A23,Assumptions!$B$6)*Assumptions!$B$4*Assumptions!$B$17</f>
        <v/>
      </c>
      <c r="C23" s="335">
        <f>MAX(0,MIN(1,(A23-'Scenario Inputs'!$N$7+1)/'Scenario Inputs'!$O$7))*'Scenario Inputs'!$H$7+MAX(0,MIN(1,(A23-'Scenario Inputs'!$N$8+1)/'Scenario Inputs'!$O$8))*'Scenario Inputs'!$H$8+MAX(0,MIN(1,(A23-'Scenario Inputs'!$N$9+1)/'Scenario Inputs'!$O$9))*'Scenario Inputs'!$H$9+MAX(0,MIN(1,(A23-'Scenario Inputs'!$N$10+1)/'Scenario Inputs'!$O$10))*'Scenario Inputs'!$H$10+MAX(0,MIN(1,(A23-'Scenario Inputs'!$N$11+1)/'Scenario Inputs'!$O$11))*'Scenario Inputs'!$H$11+MAX(0,MIN(1,(A23-'Scenario Inputs'!$N$12+1)/'Scenario Inputs'!$O$12))*'Scenario Inputs'!$H$12+MAX(0,MIN(1,(A23-'Scenario Inputs'!$N$13+1)/'Scenario Inputs'!$O$13))*'Scenario Inputs'!$H$13+MAX(0,MIN(1,(A23-'Scenario Inputs'!$N$14+1)/'Scenario Inputs'!$O$14))*'Scenario Inputs'!$H$14+MAX(0,MIN(1,(A23-'Scenario Inputs'!$N$15+1)/'Scenario Inputs'!$O$15))*'Scenario Inputs'!$H$15+MAX(0,MIN(1,(A23-'Scenario Inputs'!$N$16+1)/'Scenario Inputs'!$O$16))*'Scenario Inputs'!$H$16+MAX(0,MIN(1,(A23-'Scenario Inputs'!$N$17+1)/'Scenario Inputs'!$O$17))*'Scenario Inputs'!$H$17+MAX(0,MIN(1,(A23-'Scenario Inputs'!$N$18+1)/'Scenario Inputs'!$O$18))*'Scenario Inputs'!$H$18+MAX(0,MIN(1,(A23-'Scenario Inputs'!$N$19+1)/'Scenario Inputs'!$O$19))*'Scenario Inputs'!$H$19+MAX(0,MIN(1,(A23-'Scenario Inputs'!$N$20+1)/'Scenario Inputs'!$O$20))*'Scenario Inputs'!$H$20+MAX(0,MIN(1,(A23-'Scenario Inputs'!$N$21+1)/'Scenario Inputs'!$O$21))*'Scenario Inputs'!$H$21+MAX(0,MIN('Scenario Inputs'!$F$31,A23-'Scenario Inputs'!$F$37+1))*'Scenario Inputs'!$F$32+MAX(0,MIN('Scenario Inputs'!$F$31,A23-'Scenario Inputs'!$F$37+1))*'Scenario Inputs'!$F$36+MAX(0,MIN('Scenario Inputs'!$F$31,A23-'Scenario Inputs'!$F$37+1))*'Scenario Inputs'!$F$39+MAX(0,MIN(1,(A23-'Scenario Inputs'!$B$48+1)/'Scenario Inputs'!$B$49))*'Scenario Inputs'!$B$50</f>
        <v/>
      </c>
      <c r="D23" s="335">
        <f>MAX(0,MIN(1,(A23-'Scenario Inputs'!$N$7+1)/'Scenario Inputs'!$O$7))*'Scenario Inputs'!$J$7+MAX(0,MIN(1,(A23-'Scenario Inputs'!$N$8+1)/'Scenario Inputs'!$O$8))*'Scenario Inputs'!$J$8+MAX(0,MIN(1,(A23-'Scenario Inputs'!$N$9+1)/'Scenario Inputs'!$O$9))*'Scenario Inputs'!$J$9+MAX(0,MIN(1,(A23-'Scenario Inputs'!$N$10+1)/'Scenario Inputs'!$O$10))*'Scenario Inputs'!$J$10+MAX(0,MIN(1,(A23-'Scenario Inputs'!$N$11+1)/'Scenario Inputs'!$O$11))*'Scenario Inputs'!$J$11+MAX(0,MIN(1,(A23-'Scenario Inputs'!$N$12+1)/'Scenario Inputs'!$O$12))*'Scenario Inputs'!$J$12+MAX(0,MIN(1,(A23-'Scenario Inputs'!$N$13+1)/'Scenario Inputs'!$O$13))*'Scenario Inputs'!$J$13+MAX(0,MIN(1,(A23-'Scenario Inputs'!$N$14+1)/'Scenario Inputs'!$O$14))*'Scenario Inputs'!$J$14+MAX(0,MIN(1,(A23-'Scenario Inputs'!$N$15+1)/'Scenario Inputs'!$O$15))*'Scenario Inputs'!$J$15+MAX(0,MIN(1,(A23-'Scenario Inputs'!$N$16+1)/'Scenario Inputs'!$O$16))*'Scenario Inputs'!$J$16+MAX(0,MIN(1,(A23-'Scenario Inputs'!$N$17+1)/'Scenario Inputs'!$O$17))*'Scenario Inputs'!$J$17+MAX(0,MIN(1,(A23-'Scenario Inputs'!$N$18+1)/'Scenario Inputs'!$O$18))*'Scenario Inputs'!$J$18+MAX(0,MIN(1,(A23-'Scenario Inputs'!$N$19+1)/'Scenario Inputs'!$O$19))*'Scenario Inputs'!$J$19+MAX(0,MIN(1,(A23-'Scenario Inputs'!$N$20+1)/'Scenario Inputs'!$O$20))*'Scenario Inputs'!$J$20+MAX(0,MIN(1,(A23-'Scenario Inputs'!$N$21+1)/'Scenario Inputs'!$O$21))*'Scenario Inputs'!$J$21+MAX(0,MIN('Scenario Inputs'!$F$31,A23-'Scenario Inputs'!$F$37+1))*'Scenario Inputs'!$F$32+MAX(0,MIN('Scenario Inputs'!$F$31,A23-'Scenario Inputs'!$F$37+1))*'Scenario Inputs'!$F$36+MAX(0,MIN('Scenario Inputs'!$F$31,A23-'Scenario Inputs'!$F$37+1))*'Scenario Inputs'!$F$39+MAX(0,MIN(1,(A23-'Scenario Inputs'!$B$48+1)/'Scenario Inputs'!$B$49))*'Scenario Inputs'!$B$51</f>
        <v/>
      </c>
      <c r="E23" s="335">
        <f>C23-B23</f>
        <v/>
      </c>
      <c r="F23" s="335">
        <f>D23-B23</f>
        <v/>
      </c>
      <c r="G23" s="335">
        <f>G22+B23</f>
        <v/>
      </c>
      <c r="H23" s="335">
        <f>H22+C23</f>
        <v/>
      </c>
      <c r="I23" s="335">
        <f>H23-G23</f>
        <v/>
      </c>
      <c r="J23" s="335">
        <f>J22+D23-B23</f>
        <v/>
      </c>
      <c r="K23" s="335">
        <f>MAX(0,MIN(1,(A23-'Scenario Inputs'!$N$7+1)/'Scenario Inputs'!$O$7))*'Scenario Inputs'!$L$7+MAX(0,MIN(1,(A23-'Scenario Inputs'!$N$8+1)/'Scenario Inputs'!$O$8))*'Scenario Inputs'!$L$8+MAX(0,MIN(1,(A23-'Scenario Inputs'!$N$9+1)/'Scenario Inputs'!$O$9))*'Scenario Inputs'!$L$9+MAX(0,MIN(1,(A23-'Scenario Inputs'!$N$10+1)/'Scenario Inputs'!$O$10))*'Scenario Inputs'!$L$10+MAX(0,MIN(1,(A23-'Scenario Inputs'!$N$11+1)/'Scenario Inputs'!$O$11))*'Scenario Inputs'!$L$11+MAX(0,MIN(1,(A23-'Scenario Inputs'!$N$12+1)/'Scenario Inputs'!$O$12))*'Scenario Inputs'!$L$12+MAX(0,MIN(1,(A23-'Scenario Inputs'!$N$13+1)/'Scenario Inputs'!$O$13))*'Scenario Inputs'!$L$13+MAX(0,MIN(1,(A23-'Scenario Inputs'!$N$14+1)/'Scenario Inputs'!$O$14))*'Scenario Inputs'!$L$14+MAX(0,MIN(1,(A23-'Scenario Inputs'!$N$15+1)/'Scenario Inputs'!$O$15))*'Scenario Inputs'!$L$15+MAX(0,MIN(1,(A23-'Scenario Inputs'!$N$16+1)/'Scenario Inputs'!$O$16))*'Scenario Inputs'!$L$16+MAX(0,MIN(1,(A23-'Scenario Inputs'!$N$17+1)/'Scenario Inputs'!$O$17))*'Scenario Inputs'!$L$17+MAX(0,MIN(1,(A23-'Scenario Inputs'!$N$18+1)/'Scenario Inputs'!$O$18))*'Scenario Inputs'!$L$18+MAX(0,MIN(1,(A23-'Scenario Inputs'!$N$19+1)/'Scenario Inputs'!$O$19))*'Scenario Inputs'!$L$19+MAX(0,MIN(1,(A23-'Scenario Inputs'!$N$20+1)/'Scenario Inputs'!$O$20))*'Scenario Inputs'!$L$20+MAX(0,MIN(1,(A23-'Scenario Inputs'!$N$21+1)/'Scenario Inputs'!$O$21))*'Scenario Inputs'!$L$21+MAX(0,MIN(1,(A23-'Scenario Inputs'!$B$48+1)/'Scenario Inputs'!$B$49))*'Scenario Inputs'!$B$52</f>
        <v/>
      </c>
      <c r="L23" s="335">
        <f>K23*'Scenario Inputs'!$B$4</f>
        <v/>
      </c>
      <c r="M23" s="335">
        <f>B23-L23</f>
        <v/>
      </c>
      <c r="N23" s="335">
        <f>D23+L23-B23</f>
        <v/>
      </c>
      <c r="O23" s="335">
        <f>O22+L23</f>
        <v/>
      </c>
      <c r="P23" s="335">
        <f>P22+N23</f>
        <v/>
      </c>
    </row>
    <row r="24">
      <c r="A24" t="n">
        <v>20</v>
      </c>
      <c r="B24" s="335">
        <f>MIN(A24,Assumptions!$B$6)*Assumptions!$B$4*Assumptions!$B$17</f>
        <v/>
      </c>
      <c r="C24" s="335">
        <f>MAX(0,MIN(1,(A24-'Scenario Inputs'!$N$7+1)/'Scenario Inputs'!$O$7))*'Scenario Inputs'!$H$7+MAX(0,MIN(1,(A24-'Scenario Inputs'!$N$8+1)/'Scenario Inputs'!$O$8))*'Scenario Inputs'!$H$8+MAX(0,MIN(1,(A24-'Scenario Inputs'!$N$9+1)/'Scenario Inputs'!$O$9))*'Scenario Inputs'!$H$9+MAX(0,MIN(1,(A24-'Scenario Inputs'!$N$10+1)/'Scenario Inputs'!$O$10))*'Scenario Inputs'!$H$10+MAX(0,MIN(1,(A24-'Scenario Inputs'!$N$11+1)/'Scenario Inputs'!$O$11))*'Scenario Inputs'!$H$11+MAX(0,MIN(1,(A24-'Scenario Inputs'!$N$12+1)/'Scenario Inputs'!$O$12))*'Scenario Inputs'!$H$12+MAX(0,MIN(1,(A24-'Scenario Inputs'!$N$13+1)/'Scenario Inputs'!$O$13))*'Scenario Inputs'!$H$13+MAX(0,MIN(1,(A24-'Scenario Inputs'!$N$14+1)/'Scenario Inputs'!$O$14))*'Scenario Inputs'!$H$14+MAX(0,MIN(1,(A24-'Scenario Inputs'!$N$15+1)/'Scenario Inputs'!$O$15))*'Scenario Inputs'!$H$15+MAX(0,MIN(1,(A24-'Scenario Inputs'!$N$16+1)/'Scenario Inputs'!$O$16))*'Scenario Inputs'!$H$16+MAX(0,MIN(1,(A24-'Scenario Inputs'!$N$17+1)/'Scenario Inputs'!$O$17))*'Scenario Inputs'!$H$17+MAX(0,MIN(1,(A24-'Scenario Inputs'!$N$18+1)/'Scenario Inputs'!$O$18))*'Scenario Inputs'!$H$18+MAX(0,MIN(1,(A24-'Scenario Inputs'!$N$19+1)/'Scenario Inputs'!$O$19))*'Scenario Inputs'!$H$19+MAX(0,MIN(1,(A24-'Scenario Inputs'!$N$20+1)/'Scenario Inputs'!$O$20))*'Scenario Inputs'!$H$20+MAX(0,MIN(1,(A24-'Scenario Inputs'!$N$21+1)/'Scenario Inputs'!$O$21))*'Scenario Inputs'!$H$21+MAX(0,MIN('Scenario Inputs'!$F$31,A24-'Scenario Inputs'!$F$37+1))*'Scenario Inputs'!$F$32+MAX(0,MIN('Scenario Inputs'!$F$31,A24-'Scenario Inputs'!$F$37+1))*'Scenario Inputs'!$F$36+MAX(0,MIN('Scenario Inputs'!$F$31,A24-'Scenario Inputs'!$F$37+1))*'Scenario Inputs'!$F$39+MAX(0,MIN(1,(A24-'Scenario Inputs'!$B$48+1)/'Scenario Inputs'!$B$49))*'Scenario Inputs'!$B$50</f>
        <v/>
      </c>
      <c r="D24" s="335">
        <f>MAX(0,MIN(1,(A24-'Scenario Inputs'!$N$7+1)/'Scenario Inputs'!$O$7))*'Scenario Inputs'!$J$7+MAX(0,MIN(1,(A24-'Scenario Inputs'!$N$8+1)/'Scenario Inputs'!$O$8))*'Scenario Inputs'!$J$8+MAX(0,MIN(1,(A24-'Scenario Inputs'!$N$9+1)/'Scenario Inputs'!$O$9))*'Scenario Inputs'!$J$9+MAX(0,MIN(1,(A24-'Scenario Inputs'!$N$10+1)/'Scenario Inputs'!$O$10))*'Scenario Inputs'!$J$10+MAX(0,MIN(1,(A24-'Scenario Inputs'!$N$11+1)/'Scenario Inputs'!$O$11))*'Scenario Inputs'!$J$11+MAX(0,MIN(1,(A24-'Scenario Inputs'!$N$12+1)/'Scenario Inputs'!$O$12))*'Scenario Inputs'!$J$12+MAX(0,MIN(1,(A24-'Scenario Inputs'!$N$13+1)/'Scenario Inputs'!$O$13))*'Scenario Inputs'!$J$13+MAX(0,MIN(1,(A24-'Scenario Inputs'!$N$14+1)/'Scenario Inputs'!$O$14))*'Scenario Inputs'!$J$14+MAX(0,MIN(1,(A24-'Scenario Inputs'!$N$15+1)/'Scenario Inputs'!$O$15))*'Scenario Inputs'!$J$15+MAX(0,MIN(1,(A24-'Scenario Inputs'!$N$16+1)/'Scenario Inputs'!$O$16))*'Scenario Inputs'!$J$16+MAX(0,MIN(1,(A24-'Scenario Inputs'!$N$17+1)/'Scenario Inputs'!$O$17))*'Scenario Inputs'!$J$17+MAX(0,MIN(1,(A24-'Scenario Inputs'!$N$18+1)/'Scenario Inputs'!$O$18))*'Scenario Inputs'!$J$18+MAX(0,MIN(1,(A24-'Scenario Inputs'!$N$19+1)/'Scenario Inputs'!$O$19))*'Scenario Inputs'!$J$19+MAX(0,MIN(1,(A24-'Scenario Inputs'!$N$20+1)/'Scenario Inputs'!$O$20))*'Scenario Inputs'!$J$20+MAX(0,MIN(1,(A24-'Scenario Inputs'!$N$21+1)/'Scenario Inputs'!$O$21))*'Scenario Inputs'!$J$21+MAX(0,MIN('Scenario Inputs'!$F$31,A24-'Scenario Inputs'!$F$37+1))*'Scenario Inputs'!$F$32+MAX(0,MIN('Scenario Inputs'!$F$31,A24-'Scenario Inputs'!$F$37+1))*'Scenario Inputs'!$F$36+MAX(0,MIN('Scenario Inputs'!$F$31,A24-'Scenario Inputs'!$F$37+1))*'Scenario Inputs'!$F$39+MAX(0,MIN(1,(A24-'Scenario Inputs'!$B$48+1)/'Scenario Inputs'!$B$49))*'Scenario Inputs'!$B$51</f>
        <v/>
      </c>
      <c r="E24" s="335">
        <f>C24-B24</f>
        <v/>
      </c>
      <c r="F24" s="335">
        <f>D24-B24</f>
        <v/>
      </c>
      <c r="G24" s="335">
        <f>G23+B24</f>
        <v/>
      </c>
      <c r="H24" s="335">
        <f>H23+C24</f>
        <v/>
      </c>
      <c r="I24" s="335">
        <f>H24-G24</f>
        <v/>
      </c>
      <c r="J24" s="335">
        <f>J23+D24-B24</f>
        <v/>
      </c>
      <c r="K24" s="335">
        <f>MAX(0,MIN(1,(A24-'Scenario Inputs'!$N$7+1)/'Scenario Inputs'!$O$7))*'Scenario Inputs'!$L$7+MAX(0,MIN(1,(A24-'Scenario Inputs'!$N$8+1)/'Scenario Inputs'!$O$8))*'Scenario Inputs'!$L$8+MAX(0,MIN(1,(A24-'Scenario Inputs'!$N$9+1)/'Scenario Inputs'!$O$9))*'Scenario Inputs'!$L$9+MAX(0,MIN(1,(A24-'Scenario Inputs'!$N$10+1)/'Scenario Inputs'!$O$10))*'Scenario Inputs'!$L$10+MAX(0,MIN(1,(A24-'Scenario Inputs'!$N$11+1)/'Scenario Inputs'!$O$11))*'Scenario Inputs'!$L$11+MAX(0,MIN(1,(A24-'Scenario Inputs'!$N$12+1)/'Scenario Inputs'!$O$12))*'Scenario Inputs'!$L$12+MAX(0,MIN(1,(A24-'Scenario Inputs'!$N$13+1)/'Scenario Inputs'!$O$13))*'Scenario Inputs'!$L$13+MAX(0,MIN(1,(A24-'Scenario Inputs'!$N$14+1)/'Scenario Inputs'!$O$14))*'Scenario Inputs'!$L$14+MAX(0,MIN(1,(A24-'Scenario Inputs'!$N$15+1)/'Scenario Inputs'!$O$15))*'Scenario Inputs'!$L$15+MAX(0,MIN(1,(A24-'Scenario Inputs'!$N$16+1)/'Scenario Inputs'!$O$16))*'Scenario Inputs'!$L$16+MAX(0,MIN(1,(A24-'Scenario Inputs'!$N$17+1)/'Scenario Inputs'!$O$17))*'Scenario Inputs'!$L$17+MAX(0,MIN(1,(A24-'Scenario Inputs'!$N$18+1)/'Scenario Inputs'!$O$18))*'Scenario Inputs'!$L$18+MAX(0,MIN(1,(A24-'Scenario Inputs'!$N$19+1)/'Scenario Inputs'!$O$19))*'Scenario Inputs'!$L$19+MAX(0,MIN(1,(A24-'Scenario Inputs'!$N$20+1)/'Scenario Inputs'!$O$20))*'Scenario Inputs'!$L$20+MAX(0,MIN(1,(A24-'Scenario Inputs'!$N$21+1)/'Scenario Inputs'!$O$21))*'Scenario Inputs'!$L$21+MAX(0,MIN(1,(A24-'Scenario Inputs'!$B$48+1)/'Scenario Inputs'!$B$49))*'Scenario Inputs'!$B$52</f>
        <v/>
      </c>
      <c r="L24" s="335">
        <f>K24*'Scenario Inputs'!$B$4</f>
        <v/>
      </c>
      <c r="M24" s="335">
        <f>B24-L24</f>
        <v/>
      </c>
      <c r="N24" s="335">
        <f>D24+L24-B24</f>
        <v/>
      </c>
      <c r="O24" s="335">
        <f>O23+L24</f>
        <v/>
      </c>
      <c r="P24" s="335">
        <f>P23+N24</f>
        <v/>
      </c>
    </row>
    <row r="25">
      <c r="A25" t="n">
        <v>21</v>
      </c>
      <c r="B25" s="335">
        <f>MIN(A25,Assumptions!$B$6)*Assumptions!$B$4*Assumptions!$B$17</f>
        <v/>
      </c>
      <c r="C25" s="335">
        <f>MAX(0,MIN(1,(A25-'Scenario Inputs'!$N$7+1)/'Scenario Inputs'!$O$7))*'Scenario Inputs'!$H$7+MAX(0,MIN(1,(A25-'Scenario Inputs'!$N$8+1)/'Scenario Inputs'!$O$8))*'Scenario Inputs'!$H$8+MAX(0,MIN(1,(A25-'Scenario Inputs'!$N$9+1)/'Scenario Inputs'!$O$9))*'Scenario Inputs'!$H$9+MAX(0,MIN(1,(A25-'Scenario Inputs'!$N$10+1)/'Scenario Inputs'!$O$10))*'Scenario Inputs'!$H$10+MAX(0,MIN(1,(A25-'Scenario Inputs'!$N$11+1)/'Scenario Inputs'!$O$11))*'Scenario Inputs'!$H$11+MAX(0,MIN(1,(A25-'Scenario Inputs'!$N$12+1)/'Scenario Inputs'!$O$12))*'Scenario Inputs'!$H$12+MAX(0,MIN(1,(A25-'Scenario Inputs'!$N$13+1)/'Scenario Inputs'!$O$13))*'Scenario Inputs'!$H$13+MAX(0,MIN(1,(A25-'Scenario Inputs'!$N$14+1)/'Scenario Inputs'!$O$14))*'Scenario Inputs'!$H$14+MAX(0,MIN(1,(A25-'Scenario Inputs'!$N$15+1)/'Scenario Inputs'!$O$15))*'Scenario Inputs'!$H$15+MAX(0,MIN(1,(A25-'Scenario Inputs'!$N$16+1)/'Scenario Inputs'!$O$16))*'Scenario Inputs'!$H$16+MAX(0,MIN(1,(A25-'Scenario Inputs'!$N$17+1)/'Scenario Inputs'!$O$17))*'Scenario Inputs'!$H$17+MAX(0,MIN(1,(A25-'Scenario Inputs'!$N$18+1)/'Scenario Inputs'!$O$18))*'Scenario Inputs'!$H$18+MAX(0,MIN(1,(A25-'Scenario Inputs'!$N$19+1)/'Scenario Inputs'!$O$19))*'Scenario Inputs'!$H$19+MAX(0,MIN(1,(A25-'Scenario Inputs'!$N$20+1)/'Scenario Inputs'!$O$20))*'Scenario Inputs'!$H$20+MAX(0,MIN(1,(A25-'Scenario Inputs'!$N$21+1)/'Scenario Inputs'!$O$21))*'Scenario Inputs'!$H$21+MAX(0,MIN('Scenario Inputs'!$F$31,A25-'Scenario Inputs'!$F$37+1))*'Scenario Inputs'!$F$32+MAX(0,MIN('Scenario Inputs'!$F$31,A25-'Scenario Inputs'!$F$37+1))*'Scenario Inputs'!$F$36+MAX(0,MIN('Scenario Inputs'!$F$31,A25-'Scenario Inputs'!$F$37+1))*'Scenario Inputs'!$F$39+MAX(0,MIN(1,(A25-'Scenario Inputs'!$B$48+1)/'Scenario Inputs'!$B$49))*'Scenario Inputs'!$B$50</f>
        <v/>
      </c>
      <c r="D25" s="335">
        <f>MAX(0,MIN(1,(A25-'Scenario Inputs'!$N$7+1)/'Scenario Inputs'!$O$7))*'Scenario Inputs'!$J$7+MAX(0,MIN(1,(A25-'Scenario Inputs'!$N$8+1)/'Scenario Inputs'!$O$8))*'Scenario Inputs'!$J$8+MAX(0,MIN(1,(A25-'Scenario Inputs'!$N$9+1)/'Scenario Inputs'!$O$9))*'Scenario Inputs'!$J$9+MAX(0,MIN(1,(A25-'Scenario Inputs'!$N$10+1)/'Scenario Inputs'!$O$10))*'Scenario Inputs'!$J$10+MAX(0,MIN(1,(A25-'Scenario Inputs'!$N$11+1)/'Scenario Inputs'!$O$11))*'Scenario Inputs'!$J$11+MAX(0,MIN(1,(A25-'Scenario Inputs'!$N$12+1)/'Scenario Inputs'!$O$12))*'Scenario Inputs'!$J$12+MAX(0,MIN(1,(A25-'Scenario Inputs'!$N$13+1)/'Scenario Inputs'!$O$13))*'Scenario Inputs'!$J$13+MAX(0,MIN(1,(A25-'Scenario Inputs'!$N$14+1)/'Scenario Inputs'!$O$14))*'Scenario Inputs'!$J$14+MAX(0,MIN(1,(A25-'Scenario Inputs'!$N$15+1)/'Scenario Inputs'!$O$15))*'Scenario Inputs'!$J$15+MAX(0,MIN(1,(A25-'Scenario Inputs'!$N$16+1)/'Scenario Inputs'!$O$16))*'Scenario Inputs'!$J$16+MAX(0,MIN(1,(A25-'Scenario Inputs'!$N$17+1)/'Scenario Inputs'!$O$17))*'Scenario Inputs'!$J$17+MAX(0,MIN(1,(A25-'Scenario Inputs'!$N$18+1)/'Scenario Inputs'!$O$18))*'Scenario Inputs'!$J$18+MAX(0,MIN(1,(A25-'Scenario Inputs'!$N$19+1)/'Scenario Inputs'!$O$19))*'Scenario Inputs'!$J$19+MAX(0,MIN(1,(A25-'Scenario Inputs'!$N$20+1)/'Scenario Inputs'!$O$20))*'Scenario Inputs'!$J$20+MAX(0,MIN(1,(A25-'Scenario Inputs'!$N$21+1)/'Scenario Inputs'!$O$21))*'Scenario Inputs'!$J$21+MAX(0,MIN('Scenario Inputs'!$F$31,A25-'Scenario Inputs'!$F$37+1))*'Scenario Inputs'!$F$32+MAX(0,MIN('Scenario Inputs'!$F$31,A25-'Scenario Inputs'!$F$37+1))*'Scenario Inputs'!$F$36+MAX(0,MIN('Scenario Inputs'!$F$31,A25-'Scenario Inputs'!$F$37+1))*'Scenario Inputs'!$F$39+MAX(0,MIN(1,(A25-'Scenario Inputs'!$B$48+1)/'Scenario Inputs'!$B$49))*'Scenario Inputs'!$B$51</f>
        <v/>
      </c>
      <c r="E25" s="335">
        <f>C25-B25</f>
        <v/>
      </c>
      <c r="F25" s="335">
        <f>D25-B25</f>
        <v/>
      </c>
      <c r="G25" s="335">
        <f>G24+B25</f>
        <v/>
      </c>
      <c r="H25" s="335">
        <f>H24+C25</f>
        <v/>
      </c>
      <c r="I25" s="335">
        <f>H25-G25</f>
        <v/>
      </c>
      <c r="J25" s="335">
        <f>J24+D25-B25</f>
        <v/>
      </c>
      <c r="K25" s="335">
        <f>MAX(0,MIN(1,(A25-'Scenario Inputs'!$N$7+1)/'Scenario Inputs'!$O$7))*'Scenario Inputs'!$L$7+MAX(0,MIN(1,(A25-'Scenario Inputs'!$N$8+1)/'Scenario Inputs'!$O$8))*'Scenario Inputs'!$L$8+MAX(0,MIN(1,(A25-'Scenario Inputs'!$N$9+1)/'Scenario Inputs'!$O$9))*'Scenario Inputs'!$L$9+MAX(0,MIN(1,(A25-'Scenario Inputs'!$N$10+1)/'Scenario Inputs'!$O$10))*'Scenario Inputs'!$L$10+MAX(0,MIN(1,(A25-'Scenario Inputs'!$N$11+1)/'Scenario Inputs'!$O$11))*'Scenario Inputs'!$L$11+MAX(0,MIN(1,(A25-'Scenario Inputs'!$N$12+1)/'Scenario Inputs'!$O$12))*'Scenario Inputs'!$L$12+MAX(0,MIN(1,(A25-'Scenario Inputs'!$N$13+1)/'Scenario Inputs'!$O$13))*'Scenario Inputs'!$L$13+MAX(0,MIN(1,(A25-'Scenario Inputs'!$N$14+1)/'Scenario Inputs'!$O$14))*'Scenario Inputs'!$L$14+MAX(0,MIN(1,(A25-'Scenario Inputs'!$N$15+1)/'Scenario Inputs'!$O$15))*'Scenario Inputs'!$L$15+MAX(0,MIN(1,(A25-'Scenario Inputs'!$N$16+1)/'Scenario Inputs'!$O$16))*'Scenario Inputs'!$L$16+MAX(0,MIN(1,(A25-'Scenario Inputs'!$N$17+1)/'Scenario Inputs'!$O$17))*'Scenario Inputs'!$L$17+MAX(0,MIN(1,(A25-'Scenario Inputs'!$N$18+1)/'Scenario Inputs'!$O$18))*'Scenario Inputs'!$L$18+MAX(0,MIN(1,(A25-'Scenario Inputs'!$N$19+1)/'Scenario Inputs'!$O$19))*'Scenario Inputs'!$L$19+MAX(0,MIN(1,(A25-'Scenario Inputs'!$N$20+1)/'Scenario Inputs'!$O$20))*'Scenario Inputs'!$L$20+MAX(0,MIN(1,(A25-'Scenario Inputs'!$N$21+1)/'Scenario Inputs'!$O$21))*'Scenario Inputs'!$L$21+MAX(0,MIN(1,(A25-'Scenario Inputs'!$B$48+1)/'Scenario Inputs'!$B$49))*'Scenario Inputs'!$B$52</f>
        <v/>
      </c>
      <c r="L25" s="335">
        <f>K25*'Scenario Inputs'!$B$4</f>
        <v/>
      </c>
      <c r="M25" s="335">
        <f>B25-L25</f>
        <v/>
      </c>
      <c r="N25" s="335">
        <f>D25+L25-B25</f>
        <v/>
      </c>
      <c r="O25" s="335">
        <f>O24+L25</f>
        <v/>
      </c>
      <c r="P25" s="335">
        <f>P24+N25</f>
        <v/>
      </c>
    </row>
    <row r="26">
      <c r="A26" t="n">
        <v>22</v>
      </c>
      <c r="B26" s="335">
        <f>MIN(A26,Assumptions!$B$6)*Assumptions!$B$4*Assumptions!$B$17</f>
        <v/>
      </c>
      <c r="C26" s="335">
        <f>MAX(0,MIN(1,(A26-'Scenario Inputs'!$N$7+1)/'Scenario Inputs'!$O$7))*'Scenario Inputs'!$H$7+MAX(0,MIN(1,(A26-'Scenario Inputs'!$N$8+1)/'Scenario Inputs'!$O$8))*'Scenario Inputs'!$H$8+MAX(0,MIN(1,(A26-'Scenario Inputs'!$N$9+1)/'Scenario Inputs'!$O$9))*'Scenario Inputs'!$H$9+MAX(0,MIN(1,(A26-'Scenario Inputs'!$N$10+1)/'Scenario Inputs'!$O$10))*'Scenario Inputs'!$H$10+MAX(0,MIN(1,(A26-'Scenario Inputs'!$N$11+1)/'Scenario Inputs'!$O$11))*'Scenario Inputs'!$H$11+MAX(0,MIN(1,(A26-'Scenario Inputs'!$N$12+1)/'Scenario Inputs'!$O$12))*'Scenario Inputs'!$H$12+MAX(0,MIN(1,(A26-'Scenario Inputs'!$N$13+1)/'Scenario Inputs'!$O$13))*'Scenario Inputs'!$H$13+MAX(0,MIN(1,(A26-'Scenario Inputs'!$N$14+1)/'Scenario Inputs'!$O$14))*'Scenario Inputs'!$H$14+MAX(0,MIN(1,(A26-'Scenario Inputs'!$N$15+1)/'Scenario Inputs'!$O$15))*'Scenario Inputs'!$H$15+MAX(0,MIN(1,(A26-'Scenario Inputs'!$N$16+1)/'Scenario Inputs'!$O$16))*'Scenario Inputs'!$H$16+MAX(0,MIN(1,(A26-'Scenario Inputs'!$N$17+1)/'Scenario Inputs'!$O$17))*'Scenario Inputs'!$H$17+MAX(0,MIN(1,(A26-'Scenario Inputs'!$N$18+1)/'Scenario Inputs'!$O$18))*'Scenario Inputs'!$H$18+MAX(0,MIN(1,(A26-'Scenario Inputs'!$N$19+1)/'Scenario Inputs'!$O$19))*'Scenario Inputs'!$H$19+MAX(0,MIN(1,(A26-'Scenario Inputs'!$N$20+1)/'Scenario Inputs'!$O$20))*'Scenario Inputs'!$H$20+MAX(0,MIN(1,(A26-'Scenario Inputs'!$N$21+1)/'Scenario Inputs'!$O$21))*'Scenario Inputs'!$H$21+MAX(0,MIN('Scenario Inputs'!$F$31,A26-'Scenario Inputs'!$F$37+1))*'Scenario Inputs'!$F$32+MAX(0,MIN('Scenario Inputs'!$F$31,A26-'Scenario Inputs'!$F$37+1))*'Scenario Inputs'!$F$36+MAX(0,MIN('Scenario Inputs'!$F$31,A26-'Scenario Inputs'!$F$37+1))*'Scenario Inputs'!$F$39+MAX(0,MIN(1,(A26-'Scenario Inputs'!$B$48+1)/'Scenario Inputs'!$B$49))*'Scenario Inputs'!$B$50</f>
        <v/>
      </c>
      <c r="D26" s="335">
        <f>MAX(0,MIN(1,(A26-'Scenario Inputs'!$N$7+1)/'Scenario Inputs'!$O$7))*'Scenario Inputs'!$J$7+MAX(0,MIN(1,(A26-'Scenario Inputs'!$N$8+1)/'Scenario Inputs'!$O$8))*'Scenario Inputs'!$J$8+MAX(0,MIN(1,(A26-'Scenario Inputs'!$N$9+1)/'Scenario Inputs'!$O$9))*'Scenario Inputs'!$J$9+MAX(0,MIN(1,(A26-'Scenario Inputs'!$N$10+1)/'Scenario Inputs'!$O$10))*'Scenario Inputs'!$J$10+MAX(0,MIN(1,(A26-'Scenario Inputs'!$N$11+1)/'Scenario Inputs'!$O$11))*'Scenario Inputs'!$J$11+MAX(0,MIN(1,(A26-'Scenario Inputs'!$N$12+1)/'Scenario Inputs'!$O$12))*'Scenario Inputs'!$J$12+MAX(0,MIN(1,(A26-'Scenario Inputs'!$N$13+1)/'Scenario Inputs'!$O$13))*'Scenario Inputs'!$J$13+MAX(0,MIN(1,(A26-'Scenario Inputs'!$N$14+1)/'Scenario Inputs'!$O$14))*'Scenario Inputs'!$J$14+MAX(0,MIN(1,(A26-'Scenario Inputs'!$N$15+1)/'Scenario Inputs'!$O$15))*'Scenario Inputs'!$J$15+MAX(0,MIN(1,(A26-'Scenario Inputs'!$N$16+1)/'Scenario Inputs'!$O$16))*'Scenario Inputs'!$J$16+MAX(0,MIN(1,(A26-'Scenario Inputs'!$N$17+1)/'Scenario Inputs'!$O$17))*'Scenario Inputs'!$J$17+MAX(0,MIN(1,(A26-'Scenario Inputs'!$N$18+1)/'Scenario Inputs'!$O$18))*'Scenario Inputs'!$J$18+MAX(0,MIN(1,(A26-'Scenario Inputs'!$N$19+1)/'Scenario Inputs'!$O$19))*'Scenario Inputs'!$J$19+MAX(0,MIN(1,(A26-'Scenario Inputs'!$N$20+1)/'Scenario Inputs'!$O$20))*'Scenario Inputs'!$J$20+MAX(0,MIN(1,(A26-'Scenario Inputs'!$N$21+1)/'Scenario Inputs'!$O$21))*'Scenario Inputs'!$J$21+MAX(0,MIN('Scenario Inputs'!$F$31,A26-'Scenario Inputs'!$F$37+1))*'Scenario Inputs'!$F$32+MAX(0,MIN('Scenario Inputs'!$F$31,A26-'Scenario Inputs'!$F$37+1))*'Scenario Inputs'!$F$36+MAX(0,MIN('Scenario Inputs'!$F$31,A26-'Scenario Inputs'!$F$37+1))*'Scenario Inputs'!$F$39+MAX(0,MIN(1,(A26-'Scenario Inputs'!$B$48+1)/'Scenario Inputs'!$B$49))*'Scenario Inputs'!$B$51</f>
        <v/>
      </c>
      <c r="E26" s="335">
        <f>C26-B26</f>
        <v/>
      </c>
      <c r="F26" s="335">
        <f>D26-B26</f>
        <v/>
      </c>
      <c r="G26" s="335">
        <f>G25+B26</f>
        <v/>
      </c>
      <c r="H26" s="335">
        <f>H25+C26</f>
        <v/>
      </c>
      <c r="I26" s="335">
        <f>H26-G26</f>
        <v/>
      </c>
      <c r="J26" s="335">
        <f>J25+D26-B26</f>
        <v/>
      </c>
      <c r="K26" s="335">
        <f>MAX(0,MIN(1,(A26-'Scenario Inputs'!$N$7+1)/'Scenario Inputs'!$O$7))*'Scenario Inputs'!$L$7+MAX(0,MIN(1,(A26-'Scenario Inputs'!$N$8+1)/'Scenario Inputs'!$O$8))*'Scenario Inputs'!$L$8+MAX(0,MIN(1,(A26-'Scenario Inputs'!$N$9+1)/'Scenario Inputs'!$O$9))*'Scenario Inputs'!$L$9+MAX(0,MIN(1,(A26-'Scenario Inputs'!$N$10+1)/'Scenario Inputs'!$O$10))*'Scenario Inputs'!$L$10+MAX(0,MIN(1,(A26-'Scenario Inputs'!$N$11+1)/'Scenario Inputs'!$O$11))*'Scenario Inputs'!$L$11+MAX(0,MIN(1,(A26-'Scenario Inputs'!$N$12+1)/'Scenario Inputs'!$O$12))*'Scenario Inputs'!$L$12+MAX(0,MIN(1,(A26-'Scenario Inputs'!$N$13+1)/'Scenario Inputs'!$O$13))*'Scenario Inputs'!$L$13+MAX(0,MIN(1,(A26-'Scenario Inputs'!$N$14+1)/'Scenario Inputs'!$O$14))*'Scenario Inputs'!$L$14+MAX(0,MIN(1,(A26-'Scenario Inputs'!$N$15+1)/'Scenario Inputs'!$O$15))*'Scenario Inputs'!$L$15+MAX(0,MIN(1,(A26-'Scenario Inputs'!$N$16+1)/'Scenario Inputs'!$O$16))*'Scenario Inputs'!$L$16+MAX(0,MIN(1,(A26-'Scenario Inputs'!$N$17+1)/'Scenario Inputs'!$O$17))*'Scenario Inputs'!$L$17+MAX(0,MIN(1,(A26-'Scenario Inputs'!$N$18+1)/'Scenario Inputs'!$O$18))*'Scenario Inputs'!$L$18+MAX(0,MIN(1,(A26-'Scenario Inputs'!$N$19+1)/'Scenario Inputs'!$O$19))*'Scenario Inputs'!$L$19+MAX(0,MIN(1,(A26-'Scenario Inputs'!$N$20+1)/'Scenario Inputs'!$O$20))*'Scenario Inputs'!$L$20+MAX(0,MIN(1,(A26-'Scenario Inputs'!$N$21+1)/'Scenario Inputs'!$O$21))*'Scenario Inputs'!$L$21+MAX(0,MIN(1,(A26-'Scenario Inputs'!$B$48+1)/'Scenario Inputs'!$B$49))*'Scenario Inputs'!$B$52</f>
        <v/>
      </c>
      <c r="L26" s="335">
        <f>K26*'Scenario Inputs'!$B$4</f>
        <v/>
      </c>
      <c r="M26" s="335">
        <f>B26-L26</f>
        <v/>
      </c>
      <c r="N26" s="335">
        <f>D26+L26-B26</f>
        <v/>
      </c>
      <c r="O26" s="335">
        <f>O25+L26</f>
        <v/>
      </c>
      <c r="P26" s="335">
        <f>P25+N26</f>
        <v/>
      </c>
    </row>
    <row r="27">
      <c r="A27" t="n">
        <v>23</v>
      </c>
      <c r="B27" s="335">
        <f>MIN(A27,Assumptions!$B$6)*Assumptions!$B$4*Assumptions!$B$17</f>
        <v/>
      </c>
      <c r="C27" s="335">
        <f>MAX(0,MIN(1,(A27-'Scenario Inputs'!$N$7+1)/'Scenario Inputs'!$O$7))*'Scenario Inputs'!$H$7+MAX(0,MIN(1,(A27-'Scenario Inputs'!$N$8+1)/'Scenario Inputs'!$O$8))*'Scenario Inputs'!$H$8+MAX(0,MIN(1,(A27-'Scenario Inputs'!$N$9+1)/'Scenario Inputs'!$O$9))*'Scenario Inputs'!$H$9+MAX(0,MIN(1,(A27-'Scenario Inputs'!$N$10+1)/'Scenario Inputs'!$O$10))*'Scenario Inputs'!$H$10+MAX(0,MIN(1,(A27-'Scenario Inputs'!$N$11+1)/'Scenario Inputs'!$O$11))*'Scenario Inputs'!$H$11+MAX(0,MIN(1,(A27-'Scenario Inputs'!$N$12+1)/'Scenario Inputs'!$O$12))*'Scenario Inputs'!$H$12+MAX(0,MIN(1,(A27-'Scenario Inputs'!$N$13+1)/'Scenario Inputs'!$O$13))*'Scenario Inputs'!$H$13+MAX(0,MIN(1,(A27-'Scenario Inputs'!$N$14+1)/'Scenario Inputs'!$O$14))*'Scenario Inputs'!$H$14+MAX(0,MIN(1,(A27-'Scenario Inputs'!$N$15+1)/'Scenario Inputs'!$O$15))*'Scenario Inputs'!$H$15+MAX(0,MIN(1,(A27-'Scenario Inputs'!$N$16+1)/'Scenario Inputs'!$O$16))*'Scenario Inputs'!$H$16+MAX(0,MIN(1,(A27-'Scenario Inputs'!$N$17+1)/'Scenario Inputs'!$O$17))*'Scenario Inputs'!$H$17+MAX(0,MIN(1,(A27-'Scenario Inputs'!$N$18+1)/'Scenario Inputs'!$O$18))*'Scenario Inputs'!$H$18+MAX(0,MIN(1,(A27-'Scenario Inputs'!$N$19+1)/'Scenario Inputs'!$O$19))*'Scenario Inputs'!$H$19+MAX(0,MIN(1,(A27-'Scenario Inputs'!$N$20+1)/'Scenario Inputs'!$O$20))*'Scenario Inputs'!$H$20+MAX(0,MIN(1,(A27-'Scenario Inputs'!$N$21+1)/'Scenario Inputs'!$O$21))*'Scenario Inputs'!$H$21+MAX(0,MIN('Scenario Inputs'!$F$31,A27-'Scenario Inputs'!$F$37+1))*'Scenario Inputs'!$F$32+MAX(0,MIN('Scenario Inputs'!$F$31,A27-'Scenario Inputs'!$F$37+1))*'Scenario Inputs'!$F$36+MAX(0,MIN('Scenario Inputs'!$F$31,A27-'Scenario Inputs'!$F$37+1))*'Scenario Inputs'!$F$39+MAX(0,MIN(1,(A27-'Scenario Inputs'!$B$48+1)/'Scenario Inputs'!$B$49))*'Scenario Inputs'!$B$50</f>
        <v/>
      </c>
      <c r="D27" s="335">
        <f>MAX(0,MIN(1,(A27-'Scenario Inputs'!$N$7+1)/'Scenario Inputs'!$O$7))*'Scenario Inputs'!$J$7+MAX(0,MIN(1,(A27-'Scenario Inputs'!$N$8+1)/'Scenario Inputs'!$O$8))*'Scenario Inputs'!$J$8+MAX(0,MIN(1,(A27-'Scenario Inputs'!$N$9+1)/'Scenario Inputs'!$O$9))*'Scenario Inputs'!$J$9+MAX(0,MIN(1,(A27-'Scenario Inputs'!$N$10+1)/'Scenario Inputs'!$O$10))*'Scenario Inputs'!$J$10+MAX(0,MIN(1,(A27-'Scenario Inputs'!$N$11+1)/'Scenario Inputs'!$O$11))*'Scenario Inputs'!$J$11+MAX(0,MIN(1,(A27-'Scenario Inputs'!$N$12+1)/'Scenario Inputs'!$O$12))*'Scenario Inputs'!$J$12+MAX(0,MIN(1,(A27-'Scenario Inputs'!$N$13+1)/'Scenario Inputs'!$O$13))*'Scenario Inputs'!$J$13+MAX(0,MIN(1,(A27-'Scenario Inputs'!$N$14+1)/'Scenario Inputs'!$O$14))*'Scenario Inputs'!$J$14+MAX(0,MIN(1,(A27-'Scenario Inputs'!$N$15+1)/'Scenario Inputs'!$O$15))*'Scenario Inputs'!$J$15+MAX(0,MIN(1,(A27-'Scenario Inputs'!$N$16+1)/'Scenario Inputs'!$O$16))*'Scenario Inputs'!$J$16+MAX(0,MIN(1,(A27-'Scenario Inputs'!$N$17+1)/'Scenario Inputs'!$O$17))*'Scenario Inputs'!$J$17+MAX(0,MIN(1,(A27-'Scenario Inputs'!$N$18+1)/'Scenario Inputs'!$O$18))*'Scenario Inputs'!$J$18+MAX(0,MIN(1,(A27-'Scenario Inputs'!$N$19+1)/'Scenario Inputs'!$O$19))*'Scenario Inputs'!$J$19+MAX(0,MIN(1,(A27-'Scenario Inputs'!$N$20+1)/'Scenario Inputs'!$O$20))*'Scenario Inputs'!$J$20+MAX(0,MIN(1,(A27-'Scenario Inputs'!$N$21+1)/'Scenario Inputs'!$O$21))*'Scenario Inputs'!$J$21+MAX(0,MIN('Scenario Inputs'!$F$31,A27-'Scenario Inputs'!$F$37+1))*'Scenario Inputs'!$F$32+MAX(0,MIN('Scenario Inputs'!$F$31,A27-'Scenario Inputs'!$F$37+1))*'Scenario Inputs'!$F$36+MAX(0,MIN('Scenario Inputs'!$F$31,A27-'Scenario Inputs'!$F$37+1))*'Scenario Inputs'!$F$39+MAX(0,MIN(1,(A27-'Scenario Inputs'!$B$48+1)/'Scenario Inputs'!$B$49))*'Scenario Inputs'!$B$51</f>
        <v/>
      </c>
      <c r="E27" s="335">
        <f>C27-B27</f>
        <v/>
      </c>
      <c r="F27" s="335">
        <f>D27-B27</f>
        <v/>
      </c>
      <c r="G27" s="335">
        <f>G26+B27</f>
        <v/>
      </c>
      <c r="H27" s="335">
        <f>H26+C27</f>
        <v/>
      </c>
      <c r="I27" s="335">
        <f>H27-G27</f>
        <v/>
      </c>
      <c r="J27" s="335">
        <f>J26+D27-B27</f>
        <v/>
      </c>
      <c r="K27" s="335">
        <f>MAX(0,MIN(1,(A27-'Scenario Inputs'!$N$7+1)/'Scenario Inputs'!$O$7))*'Scenario Inputs'!$L$7+MAX(0,MIN(1,(A27-'Scenario Inputs'!$N$8+1)/'Scenario Inputs'!$O$8))*'Scenario Inputs'!$L$8+MAX(0,MIN(1,(A27-'Scenario Inputs'!$N$9+1)/'Scenario Inputs'!$O$9))*'Scenario Inputs'!$L$9+MAX(0,MIN(1,(A27-'Scenario Inputs'!$N$10+1)/'Scenario Inputs'!$O$10))*'Scenario Inputs'!$L$10+MAX(0,MIN(1,(A27-'Scenario Inputs'!$N$11+1)/'Scenario Inputs'!$O$11))*'Scenario Inputs'!$L$11+MAX(0,MIN(1,(A27-'Scenario Inputs'!$N$12+1)/'Scenario Inputs'!$O$12))*'Scenario Inputs'!$L$12+MAX(0,MIN(1,(A27-'Scenario Inputs'!$N$13+1)/'Scenario Inputs'!$O$13))*'Scenario Inputs'!$L$13+MAX(0,MIN(1,(A27-'Scenario Inputs'!$N$14+1)/'Scenario Inputs'!$O$14))*'Scenario Inputs'!$L$14+MAX(0,MIN(1,(A27-'Scenario Inputs'!$N$15+1)/'Scenario Inputs'!$O$15))*'Scenario Inputs'!$L$15+MAX(0,MIN(1,(A27-'Scenario Inputs'!$N$16+1)/'Scenario Inputs'!$O$16))*'Scenario Inputs'!$L$16+MAX(0,MIN(1,(A27-'Scenario Inputs'!$N$17+1)/'Scenario Inputs'!$O$17))*'Scenario Inputs'!$L$17+MAX(0,MIN(1,(A27-'Scenario Inputs'!$N$18+1)/'Scenario Inputs'!$O$18))*'Scenario Inputs'!$L$18+MAX(0,MIN(1,(A27-'Scenario Inputs'!$N$19+1)/'Scenario Inputs'!$O$19))*'Scenario Inputs'!$L$19+MAX(0,MIN(1,(A27-'Scenario Inputs'!$N$20+1)/'Scenario Inputs'!$O$20))*'Scenario Inputs'!$L$20+MAX(0,MIN(1,(A27-'Scenario Inputs'!$N$21+1)/'Scenario Inputs'!$O$21))*'Scenario Inputs'!$L$21+MAX(0,MIN(1,(A27-'Scenario Inputs'!$B$48+1)/'Scenario Inputs'!$B$49))*'Scenario Inputs'!$B$52</f>
        <v/>
      </c>
      <c r="L27" s="335">
        <f>K27*'Scenario Inputs'!$B$4</f>
        <v/>
      </c>
      <c r="M27" s="335">
        <f>B27-L27</f>
        <v/>
      </c>
      <c r="N27" s="335">
        <f>D27+L27-B27</f>
        <v/>
      </c>
      <c r="O27" s="335">
        <f>O26+L27</f>
        <v/>
      </c>
      <c r="P27" s="335">
        <f>P26+N27</f>
        <v/>
      </c>
    </row>
    <row r="28">
      <c r="A28" t="n">
        <v>24</v>
      </c>
      <c r="B28" s="335">
        <f>MIN(A28,Assumptions!$B$6)*Assumptions!$B$4*Assumptions!$B$17</f>
        <v/>
      </c>
      <c r="C28" s="335">
        <f>MAX(0,MIN(1,(A28-'Scenario Inputs'!$N$7+1)/'Scenario Inputs'!$O$7))*'Scenario Inputs'!$H$7+MAX(0,MIN(1,(A28-'Scenario Inputs'!$N$8+1)/'Scenario Inputs'!$O$8))*'Scenario Inputs'!$H$8+MAX(0,MIN(1,(A28-'Scenario Inputs'!$N$9+1)/'Scenario Inputs'!$O$9))*'Scenario Inputs'!$H$9+MAX(0,MIN(1,(A28-'Scenario Inputs'!$N$10+1)/'Scenario Inputs'!$O$10))*'Scenario Inputs'!$H$10+MAX(0,MIN(1,(A28-'Scenario Inputs'!$N$11+1)/'Scenario Inputs'!$O$11))*'Scenario Inputs'!$H$11+MAX(0,MIN(1,(A28-'Scenario Inputs'!$N$12+1)/'Scenario Inputs'!$O$12))*'Scenario Inputs'!$H$12+MAX(0,MIN(1,(A28-'Scenario Inputs'!$N$13+1)/'Scenario Inputs'!$O$13))*'Scenario Inputs'!$H$13+MAX(0,MIN(1,(A28-'Scenario Inputs'!$N$14+1)/'Scenario Inputs'!$O$14))*'Scenario Inputs'!$H$14+MAX(0,MIN(1,(A28-'Scenario Inputs'!$N$15+1)/'Scenario Inputs'!$O$15))*'Scenario Inputs'!$H$15+MAX(0,MIN(1,(A28-'Scenario Inputs'!$N$16+1)/'Scenario Inputs'!$O$16))*'Scenario Inputs'!$H$16+MAX(0,MIN(1,(A28-'Scenario Inputs'!$N$17+1)/'Scenario Inputs'!$O$17))*'Scenario Inputs'!$H$17+MAX(0,MIN(1,(A28-'Scenario Inputs'!$N$18+1)/'Scenario Inputs'!$O$18))*'Scenario Inputs'!$H$18+MAX(0,MIN(1,(A28-'Scenario Inputs'!$N$19+1)/'Scenario Inputs'!$O$19))*'Scenario Inputs'!$H$19+MAX(0,MIN(1,(A28-'Scenario Inputs'!$N$20+1)/'Scenario Inputs'!$O$20))*'Scenario Inputs'!$H$20+MAX(0,MIN(1,(A28-'Scenario Inputs'!$N$21+1)/'Scenario Inputs'!$O$21))*'Scenario Inputs'!$H$21+MAX(0,MIN('Scenario Inputs'!$F$31,A28-'Scenario Inputs'!$F$37+1))*'Scenario Inputs'!$F$32+MAX(0,MIN('Scenario Inputs'!$F$31,A28-'Scenario Inputs'!$F$37+1))*'Scenario Inputs'!$F$36+MAX(0,MIN('Scenario Inputs'!$F$31,A28-'Scenario Inputs'!$F$37+1))*'Scenario Inputs'!$F$39+MAX(0,MIN(1,(A28-'Scenario Inputs'!$B$48+1)/'Scenario Inputs'!$B$49))*'Scenario Inputs'!$B$50</f>
        <v/>
      </c>
      <c r="D28" s="335">
        <f>MAX(0,MIN(1,(A28-'Scenario Inputs'!$N$7+1)/'Scenario Inputs'!$O$7))*'Scenario Inputs'!$J$7+MAX(0,MIN(1,(A28-'Scenario Inputs'!$N$8+1)/'Scenario Inputs'!$O$8))*'Scenario Inputs'!$J$8+MAX(0,MIN(1,(A28-'Scenario Inputs'!$N$9+1)/'Scenario Inputs'!$O$9))*'Scenario Inputs'!$J$9+MAX(0,MIN(1,(A28-'Scenario Inputs'!$N$10+1)/'Scenario Inputs'!$O$10))*'Scenario Inputs'!$J$10+MAX(0,MIN(1,(A28-'Scenario Inputs'!$N$11+1)/'Scenario Inputs'!$O$11))*'Scenario Inputs'!$J$11+MAX(0,MIN(1,(A28-'Scenario Inputs'!$N$12+1)/'Scenario Inputs'!$O$12))*'Scenario Inputs'!$J$12+MAX(0,MIN(1,(A28-'Scenario Inputs'!$N$13+1)/'Scenario Inputs'!$O$13))*'Scenario Inputs'!$J$13+MAX(0,MIN(1,(A28-'Scenario Inputs'!$N$14+1)/'Scenario Inputs'!$O$14))*'Scenario Inputs'!$J$14+MAX(0,MIN(1,(A28-'Scenario Inputs'!$N$15+1)/'Scenario Inputs'!$O$15))*'Scenario Inputs'!$J$15+MAX(0,MIN(1,(A28-'Scenario Inputs'!$N$16+1)/'Scenario Inputs'!$O$16))*'Scenario Inputs'!$J$16+MAX(0,MIN(1,(A28-'Scenario Inputs'!$N$17+1)/'Scenario Inputs'!$O$17))*'Scenario Inputs'!$J$17+MAX(0,MIN(1,(A28-'Scenario Inputs'!$N$18+1)/'Scenario Inputs'!$O$18))*'Scenario Inputs'!$J$18+MAX(0,MIN(1,(A28-'Scenario Inputs'!$N$19+1)/'Scenario Inputs'!$O$19))*'Scenario Inputs'!$J$19+MAX(0,MIN(1,(A28-'Scenario Inputs'!$N$20+1)/'Scenario Inputs'!$O$20))*'Scenario Inputs'!$J$20+MAX(0,MIN(1,(A28-'Scenario Inputs'!$N$21+1)/'Scenario Inputs'!$O$21))*'Scenario Inputs'!$J$21+MAX(0,MIN('Scenario Inputs'!$F$31,A28-'Scenario Inputs'!$F$37+1))*'Scenario Inputs'!$F$32+MAX(0,MIN('Scenario Inputs'!$F$31,A28-'Scenario Inputs'!$F$37+1))*'Scenario Inputs'!$F$36+MAX(0,MIN('Scenario Inputs'!$F$31,A28-'Scenario Inputs'!$F$37+1))*'Scenario Inputs'!$F$39+MAX(0,MIN(1,(A28-'Scenario Inputs'!$B$48+1)/'Scenario Inputs'!$B$49))*'Scenario Inputs'!$B$51</f>
        <v/>
      </c>
      <c r="E28" s="335">
        <f>C28-B28</f>
        <v/>
      </c>
      <c r="F28" s="335">
        <f>D28-B28</f>
        <v/>
      </c>
      <c r="G28" s="335">
        <f>G27+B28</f>
        <v/>
      </c>
      <c r="H28" s="335">
        <f>H27+C28</f>
        <v/>
      </c>
      <c r="I28" s="335">
        <f>H28-G28</f>
        <v/>
      </c>
      <c r="J28" s="335">
        <f>J27+D28-B28</f>
        <v/>
      </c>
      <c r="K28" s="335">
        <f>MAX(0,MIN(1,(A28-'Scenario Inputs'!$N$7+1)/'Scenario Inputs'!$O$7))*'Scenario Inputs'!$L$7+MAX(0,MIN(1,(A28-'Scenario Inputs'!$N$8+1)/'Scenario Inputs'!$O$8))*'Scenario Inputs'!$L$8+MAX(0,MIN(1,(A28-'Scenario Inputs'!$N$9+1)/'Scenario Inputs'!$O$9))*'Scenario Inputs'!$L$9+MAX(0,MIN(1,(A28-'Scenario Inputs'!$N$10+1)/'Scenario Inputs'!$O$10))*'Scenario Inputs'!$L$10+MAX(0,MIN(1,(A28-'Scenario Inputs'!$N$11+1)/'Scenario Inputs'!$O$11))*'Scenario Inputs'!$L$11+MAX(0,MIN(1,(A28-'Scenario Inputs'!$N$12+1)/'Scenario Inputs'!$O$12))*'Scenario Inputs'!$L$12+MAX(0,MIN(1,(A28-'Scenario Inputs'!$N$13+1)/'Scenario Inputs'!$O$13))*'Scenario Inputs'!$L$13+MAX(0,MIN(1,(A28-'Scenario Inputs'!$N$14+1)/'Scenario Inputs'!$O$14))*'Scenario Inputs'!$L$14+MAX(0,MIN(1,(A28-'Scenario Inputs'!$N$15+1)/'Scenario Inputs'!$O$15))*'Scenario Inputs'!$L$15+MAX(0,MIN(1,(A28-'Scenario Inputs'!$N$16+1)/'Scenario Inputs'!$O$16))*'Scenario Inputs'!$L$16+MAX(0,MIN(1,(A28-'Scenario Inputs'!$N$17+1)/'Scenario Inputs'!$O$17))*'Scenario Inputs'!$L$17+MAX(0,MIN(1,(A28-'Scenario Inputs'!$N$18+1)/'Scenario Inputs'!$O$18))*'Scenario Inputs'!$L$18+MAX(0,MIN(1,(A28-'Scenario Inputs'!$N$19+1)/'Scenario Inputs'!$O$19))*'Scenario Inputs'!$L$19+MAX(0,MIN(1,(A28-'Scenario Inputs'!$N$20+1)/'Scenario Inputs'!$O$20))*'Scenario Inputs'!$L$20+MAX(0,MIN(1,(A28-'Scenario Inputs'!$N$21+1)/'Scenario Inputs'!$O$21))*'Scenario Inputs'!$L$21+MAX(0,MIN(1,(A28-'Scenario Inputs'!$B$48+1)/'Scenario Inputs'!$B$49))*'Scenario Inputs'!$B$52</f>
        <v/>
      </c>
      <c r="L28" s="335">
        <f>K28*'Scenario Inputs'!$B$4</f>
        <v/>
      </c>
      <c r="M28" s="335">
        <f>B28-L28</f>
        <v/>
      </c>
      <c r="N28" s="335">
        <f>D28+L28-B28</f>
        <v/>
      </c>
      <c r="O28" s="335">
        <f>O27+L28</f>
        <v/>
      </c>
      <c r="P28" s="335">
        <f>P27+N28</f>
        <v/>
      </c>
    </row>
    <row r="29">
      <c r="A29" t="n">
        <v>25</v>
      </c>
      <c r="B29" s="335">
        <f>MIN(A29,Assumptions!$B$6)*Assumptions!$B$4*Assumptions!$B$17</f>
        <v/>
      </c>
      <c r="C29" s="335">
        <f>MAX(0,MIN(1,(A29-'Scenario Inputs'!$N$7+1)/'Scenario Inputs'!$O$7))*'Scenario Inputs'!$H$7+MAX(0,MIN(1,(A29-'Scenario Inputs'!$N$8+1)/'Scenario Inputs'!$O$8))*'Scenario Inputs'!$H$8+MAX(0,MIN(1,(A29-'Scenario Inputs'!$N$9+1)/'Scenario Inputs'!$O$9))*'Scenario Inputs'!$H$9+MAX(0,MIN(1,(A29-'Scenario Inputs'!$N$10+1)/'Scenario Inputs'!$O$10))*'Scenario Inputs'!$H$10+MAX(0,MIN(1,(A29-'Scenario Inputs'!$N$11+1)/'Scenario Inputs'!$O$11))*'Scenario Inputs'!$H$11+MAX(0,MIN(1,(A29-'Scenario Inputs'!$N$12+1)/'Scenario Inputs'!$O$12))*'Scenario Inputs'!$H$12+MAX(0,MIN(1,(A29-'Scenario Inputs'!$N$13+1)/'Scenario Inputs'!$O$13))*'Scenario Inputs'!$H$13+MAX(0,MIN(1,(A29-'Scenario Inputs'!$N$14+1)/'Scenario Inputs'!$O$14))*'Scenario Inputs'!$H$14+MAX(0,MIN(1,(A29-'Scenario Inputs'!$N$15+1)/'Scenario Inputs'!$O$15))*'Scenario Inputs'!$H$15+MAX(0,MIN(1,(A29-'Scenario Inputs'!$N$16+1)/'Scenario Inputs'!$O$16))*'Scenario Inputs'!$H$16+MAX(0,MIN(1,(A29-'Scenario Inputs'!$N$17+1)/'Scenario Inputs'!$O$17))*'Scenario Inputs'!$H$17+MAX(0,MIN(1,(A29-'Scenario Inputs'!$N$18+1)/'Scenario Inputs'!$O$18))*'Scenario Inputs'!$H$18+MAX(0,MIN(1,(A29-'Scenario Inputs'!$N$19+1)/'Scenario Inputs'!$O$19))*'Scenario Inputs'!$H$19+MAX(0,MIN(1,(A29-'Scenario Inputs'!$N$20+1)/'Scenario Inputs'!$O$20))*'Scenario Inputs'!$H$20+MAX(0,MIN(1,(A29-'Scenario Inputs'!$N$21+1)/'Scenario Inputs'!$O$21))*'Scenario Inputs'!$H$21+MAX(0,MIN('Scenario Inputs'!$F$31,A29-'Scenario Inputs'!$F$37+1))*'Scenario Inputs'!$F$32+MAX(0,MIN('Scenario Inputs'!$F$31,A29-'Scenario Inputs'!$F$37+1))*'Scenario Inputs'!$F$36+MAX(0,MIN('Scenario Inputs'!$F$31,A29-'Scenario Inputs'!$F$37+1))*'Scenario Inputs'!$F$39+MAX(0,MIN(1,(A29-'Scenario Inputs'!$B$48+1)/'Scenario Inputs'!$B$49))*'Scenario Inputs'!$B$50</f>
        <v/>
      </c>
      <c r="D29" s="335">
        <f>MAX(0,MIN(1,(A29-'Scenario Inputs'!$N$7+1)/'Scenario Inputs'!$O$7))*'Scenario Inputs'!$J$7+MAX(0,MIN(1,(A29-'Scenario Inputs'!$N$8+1)/'Scenario Inputs'!$O$8))*'Scenario Inputs'!$J$8+MAX(0,MIN(1,(A29-'Scenario Inputs'!$N$9+1)/'Scenario Inputs'!$O$9))*'Scenario Inputs'!$J$9+MAX(0,MIN(1,(A29-'Scenario Inputs'!$N$10+1)/'Scenario Inputs'!$O$10))*'Scenario Inputs'!$J$10+MAX(0,MIN(1,(A29-'Scenario Inputs'!$N$11+1)/'Scenario Inputs'!$O$11))*'Scenario Inputs'!$J$11+MAX(0,MIN(1,(A29-'Scenario Inputs'!$N$12+1)/'Scenario Inputs'!$O$12))*'Scenario Inputs'!$J$12+MAX(0,MIN(1,(A29-'Scenario Inputs'!$N$13+1)/'Scenario Inputs'!$O$13))*'Scenario Inputs'!$J$13+MAX(0,MIN(1,(A29-'Scenario Inputs'!$N$14+1)/'Scenario Inputs'!$O$14))*'Scenario Inputs'!$J$14+MAX(0,MIN(1,(A29-'Scenario Inputs'!$N$15+1)/'Scenario Inputs'!$O$15))*'Scenario Inputs'!$J$15+MAX(0,MIN(1,(A29-'Scenario Inputs'!$N$16+1)/'Scenario Inputs'!$O$16))*'Scenario Inputs'!$J$16+MAX(0,MIN(1,(A29-'Scenario Inputs'!$N$17+1)/'Scenario Inputs'!$O$17))*'Scenario Inputs'!$J$17+MAX(0,MIN(1,(A29-'Scenario Inputs'!$N$18+1)/'Scenario Inputs'!$O$18))*'Scenario Inputs'!$J$18+MAX(0,MIN(1,(A29-'Scenario Inputs'!$N$19+1)/'Scenario Inputs'!$O$19))*'Scenario Inputs'!$J$19+MAX(0,MIN(1,(A29-'Scenario Inputs'!$N$20+1)/'Scenario Inputs'!$O$20))*'Scenario Inputs'!$J$20+MAX(0,MIN(1,(A29-'Scenario Inputs'!$N$21+1)/'Scenario Inputs'!$O$21))*'Scenario Inputs'!$J$21+MAX(0,MIN('Scenario Inputs'!$F$31,A29-'Scenario Inputs'!$F$37+1))*'Scenario Inputs'!$F$32+MAX(0,MIN('Scenario Inputs'!$F$31,A29-'Scenario Inputs'!$F$37+1))*'Scenario Inputs'!$F$36+MAX(0,MIN('Scenario Inputs'!$F$31,A29-'Scenario Inputs'!$F$37+1))*'Scenario Inputs'!$F$39+MAX(0,MIN(1,(A29-'Scenario Inputs'!$B$48+1)/'Scenario Inputs'!$B$49))*'Scenario Inputs'!$B$51</f>
        <v/>
      </c>
      <c r="E29" s="335">
        <f>C29-B29</f>
        <v/>
      </c>
      <c r="F29" s="335">
        <f>D29-B29</f>
        <v/>
      </c>
      <c r="G29" s="335">
        <f>G28+B29</f>
        <v/>
      </c>
      <c r="H29" s="335">
        <f>H28+C29</f>
        <v/>
      </c>
      <c r="I29" s="335">
        <f>H29-G29</f>
        <v/>
      </c>
      <c r="J29" s="335">
        <f>J28+D29-B29</f>
        <v/>
      </c>
      <c r="K29" s="335">
        <f>MAX(0,MIN(1,(A29-'Scenario Inputs'!$N$7+1)/'Scenario Inputs'!$O$7))*'Scenario Inputs'!$L$7+MAX(0,MIN(1,(A29-'Scenario Inputs'!$N$8+1)/'Scenario Inputs'!$O$8))*'Scenario Inputs'!$L$8+MAX(0,MIN(1,(A29-'Scenario Inputs'!$N$9+1)/'Scenario Inputs'!$O$9))*'Scenario Inputs'!$L$9+MAX(0,MIN(1,(A29-'Scenario Inputs'!$N$10+1)/'Scenario Inputs'!$O$10))*'Scenario Inputs'!$L$10+MAX(0,MIN(1,(A29-'Scenario Inputs'!$N$11+1)/'Scenario Inputs'!$O$11))*'Scenario Inputs'!$L$11+MAX(0,MIN(1,(A29-'Scenario Inputs'!$N$12+1)/'Scenario Inputs'!$O$12))*'Scenario Inputs'!$L$12+MAX(0,MIN(1,(A29-'Scenario Inputs'!$N$13+1)/'Scenario Inputs'!$O$13))*'Scenario Inputs'!$L$13+MAX(0,MIN(1,(A29-'Scenario Inputs'!$N$14+1)/'Scenario Inputs'!$O$14))*'Scenario Inputs'!$L$14+MAX(0,MIN(1,(A29-'Scenario Inputs'!$N$15+1)/'Scenario Inputs'!$O$15))*'Scenario Inputs'!$L$15+MAX(0,MIN(1,(A29-'Scenario Inputs'!$N$16+1)/'Scenario Inputs'!$O$16))*'Scenario Inputs'!$L$16+MAX(0,MIN(1,(A29-'Scenario Inputs'!$N$17+1)/'Scenario Inputs'!$O$17))*'Scenario Inputs'!$L$17+MAX(0,MIN(1,(A29-'Scenario Inputs'!$N$18+1)/'Scenario Inputs'!$O$18))*'Scenario Inputs'!$L$18+MAX(0,MIN(1,(A29-'Scenario Inputs'!$N$19+1)/'Scenario Inputs'!$O$19))*'Scenario Inputs'!$L$19+MAX(0,MIN(1,(A29-'Scenario Inputs'!$N$20+1)/'Scenario Inputs'!$O$20))*'Scenario Inputs'!$L$20+MAX(0,MIN(1,(A29-'Scenario Inputs'!$N$21+1)/'Scenario Inputs'!$O$21))*'Scenario Inputs'!$L$21+MAX(0,MIN(1,(A29-'Scenario Inputs'!$B$48+1)/'Scenario Inputs'!$B$49))*'Scenario Inputs'!$B$52</f>
        <v/>
      </c>
      <c r="L29" s="335">
        <f>K29*'Scenario Inputs'!$B$4</f>
        <v/>
      </c>
      <c r="M29" s="335">
        <f>B29-L29</f>
        <v/>
      </c>
      <c r="N29" s="335">
        <f>D29+L29-B29</f>
        <v/>
      </c>
      <c r="O29" s="335">
        <f>O28+L29</f>
        <v/>
      </c>
      <c r="P29" s="335">
        <f>P28+N29</f>
        <v/>
      </c>
    </row>
    <row r="30">
      <c r="A30" t="n">
        <v>26</v>
      </c>
      <c r="B30" s="335">
        <f>MIN(A30,Assumptions!$B$6)*Assumptions!$B$4*Assumptions!$B$17</f>
        <v/>
      </c>
      <c r="C30" s="335">
        <f>MAX(0,MIN(1,(A30-'Scenario Inputs'!$N$7+1)/'Scenario Inputs'!$O$7))*'Scenario Inputs'!$H$7+MAX(0,MIN(1,(A30-'Scenario Inputs'!$N$8+1)/'Scenario Inputs'!$O$8))*'Scenario Inputs'!$H$8+MAX(0,MIN(1,(A30-'Scenario Inputs'!$N$9+1)/'Scenario Inputs'!$O$9))*'Scenario Inputs'!$H$9+MAX(0,MIN(1,(A30-'Scenario Inputs'!$N$10+1)/'Scenario Inputs'!$O$10))*'Scenario Inputs'!$H$10+MAX(0,MIN(1,(A30-'Scenario Inputs'!$N$11+1)/'Scenario Inputs'!$O$11))*'Scenario Inputs'!$H$11+MAX(0,MIN(1,(A30-'Scenario Inputs'!$N$12+1)/'Scenario Inputs'!$O$12))*'Scenario Inputs'!$H$12+MAX(0,MIN(1,(A30-'Scenario Inputs'!$N$13+1)/'Scenario Inputs'!$O$13))*'Scenario Inputs'!$H$13+MAX(0,MIN(1,(A30-'Scenario Inputs'!$N$14+1)/'Scenario Inputs'!$O$14))*'Scenario Inputs'!$H$14+MAX(0,MIN(1,(A30-'Scenario Inputs'!$N$15+1)/'Scenario Inputs'!$O$15))*'Scenario Inputs'!$H$15+MAX(0,MIN(1,(A30-'Scenario Inputs'!$N$16+1)/'Scenario Inputs'!$O$16))*'Scenario Inputs'!$H$16+MAX(0,MIN(1,(A30-'Scenario Inputs'!$N$17+1)/'Scenario Inputs'!$O$17))*'Scenario Inputs'!$H$17+MAX(0,MIN(1,(A30-'Scenario Inputs'!$N$18+1)/'Scenario Inputs'!$O$18))*'Scenario Inputs'!$H$18+MAX(0,MIN(1,(A30-'Scenario Inputs'!$N$19+1)/'Scenario Inputs'!$O$19))*'Scenario Inputs'!$H$19+MAX(0,MIN(1,(A30-'Scenario Inputs'!$N$20+1)/'Scenario Inputs'!$O$20))*'Scenario Inputs'!$H$20+MAX(0,MIN(1,(A30-'Scenario Inputs'!$N$21+1)/'Scenario Inputs'!$O$21))*'Scenario Inputs'!$H$21+MAX(0,MIN('Scenario Inputs'!$F$31,A30-'Scenario Inputs'!$F$37+1))*'Scenario Inputs'!$F$32+MAX(0,MIN('Scenario Inputs'!$F$31,A30-'Scenario Inputs'!$F$37+1))*'Scenario Inputs'!$F$36+MAX(0,MIN('Scenario Inputs'!$F$31,A30-'Scenario Inputs'!$F$37+1))*'Scenario Inputs'!$F$39+MAX(0,MIN(1,(A30-'Scenario Inputs'!$B$48+1)/'Scenario Inputs'!$B$49))*'Scenario Inputs'!$B$50</f>
        <v/>
      </c>
      <c r="D30" s="335">
        <f>MAX(0,MIN(1,(A30-'Scenario Inputs'!$N$7+1)/'Scenario Inputs'!$O$7))*'Scenario Inputs'!$J$7+MAX(0,MIN(1,(A30-'Scenario Inputs'!$N$8+1)/'Scenario Inputs'!$O$8))*'Scenario Inputs'!$J$8+MAX(0,MIN(1,(A30-'Scenario Inputs'!$N$9+1)/'Scenario Inputs'!$O$9))*'Scenario Inputs'!$J$9+MAX(0,MIN(1,(A30-'Scenario Inputs'!$N$10+1)/'Scenario Inputs'!$O$10))*'Scenario Inputs'!$J$10+MAX(0,MIN(1,(A30-'Scenario Inputs'!$N$11+1)/'Scenario Inputs'!$O$11))*'Scenario Inputs'!$J$11+MAX(0,MIN(1,(A30-'Scenario Inputs'!$N$12+1)/'Scenario Inputs'!$O$12))*'Scenario Inputs'!$J$12+MAX(0,MIN(1,(A30-'Scenario Inputs'!$N$13+1)/'Scenario Inputs'!$O$13))*'Scenario Inputs'!$J$13+MAX(0,MIN(1,(A30-'Scenario Inputs'!$N$14+1)/'Scenario Inputs'!$O$14))*'Scenario Inputs'!$J$14+MAX(0,MIN(1,(A30-'Scenario Inputs'!$N$15+1)/'Scenario Inputs'!$O$15))*'Scenario Inputs'!$J$15+MAX(0,MIN(1,(A30-'Scenario Inputs'!$N$16+1)/'Scenario Inputs'!$O$16))*'Scenario Inputs'!$J$16+MAX(0,MIN(1,(A30-'Scenario Inputs'!$N$17+1)/'Scenario Inputs'!$O$17))*'Scenario Inputs'!$J$17+MAX(0,MIN(1,(A30-'Scenario Inputs'!$N$18+1)/'Scenario Inputs'!$O$18))*'Scenario Inputs'!$J$18+MAX(0,MIN(1,(A30-'Scenario Inputs'!$N$19+1)/'Scenario Inputs'!$O$19))*'Scenario Inputs'!$J$19+MAX(0,MIN(1,(A30-'Scenario Inputs'!$N$20+1)/'Scenario Inputs'!$O$20))*'Scenario Inputs'!$J$20+MAX(0,MIN(1,(A30-'Scenario Inputs'!$N$21+1)/'Scenario Inputs'!$O$21))*'Scenario Inputs'!$J$21+MAX(0,MIN('Scenario Inputs'!$F$31,A30-'Scenario Inputs'!$F$37+1))*'Scenario Inputs'!$F$32+MAX(0,MIN('Scenario Inputs'!$F$31,A30-'Scenario Inputs'!$F$37+1))*'Scenario Inputs'!$F$36+MAX(0,MIN('Scenario Inputs'!$F$31,A30-'Scenario Inputs'!$F$37+1))*'Scenario Inputs'!$F$39+MAX(0,MIN(1,(A30-'Scenario Inputs'!$B$48+1)/'Scenario Inputs'!$B$49))*'Scenario Inputs'!$B$51</f>
        <v/>
      </c>
      <c r="E30" s="335">
        <f>C30-B30</f>
        <v/>
      </c>
      <c r="F30" s="335">
        <f>D30-B30</f>
        <v/>
      </c>
      <c r="G30" s="335">
        <f>G29+B30</f>
        <v/>
      </c>
      <c r="H30" s="335">
        <f>H29+C30</f>
        <v/>
      </c>
      <c r="I30" s="335">
        <f>H30-G30</f>
        <v/>
      </c>
      <c r="J30" s="335">
        <f>J29+D30-B30</f>
        <v/>
      </c>
      <c r="K30" s="335">
        <f>MAX(0,MIN(1,(A30-'Scenario Inputs'!$N$7+1)/'Scenario Inputs'!$O$7))*'Scenario Inputs'!$L$7+MAX(0,MIN(1,(A30-'Scenario Inputs'!$N$8+1)/'Scenario Inputs'!$O$8))*'Scenario Inputs'!$L$8+MAX(0,MIN(1,(A30-'Scenario Inputs'!$N$9+1)/'Scenario Inputs'!$O$9))*'Scenario Inputs'!$L$9+MAX(0,MIN(1,(A30-'Scenario Inputs'!$N$10+1)/'Scenario Inputs'!$O$10))*'Scenario Inputs'!$L$10+MAX(0,MIN(1,(A30-'Scenario Inputs'!$N$11+1)/'Scenario Inputs'!$O$11))*'Scenario Inputs'!$L$11+MAX(0,MIN(1,(A30-'Scenario Inputs'!$N$12+1)/'Scenario Inputs'!$O$12))*'Scenario Inputs'!$L$12+MAX(0,MIN(1,(A30-'Scenario Inputs'!$N$13+1)/'Scenario Inputs'!$O$13))*'Scenario Inputs'!$L$13+MAX(0,MIN(1,(A30-'Scenario Inputs'!$N$14+1)/'Scenario Inputs'!$O$14))*'Scenario Inputs'!$L$14+MAX(0,MIN(1,(A30-'Scenario Inputs'!$N$15+1)/'Scenario Inputs'!$O$15))*'Scenario Inputs'!$L$15+MAX(0,MIN(1,(A30-'Scenario Inputs'!$N$16+1)/'Scenario Inputs'!$O$16))*'Scenario Inputs'!$L$16+MAX(0,MIN(1,(A30-'Scenario Inputs'!$N$17+1)/'Scenario Inputs'!$O$17))*'Scenario Inputs'!$L$17+MAX(0,MIN(1,(A30-'Scenario Inputs'!$N$18+1)/'Scenario Inputs'!$O$18))*'Scenario Inputs'!$L$18+MAX(0,MIN(1,(A30-'Scenario Inputs'!$N$19+1)/'Scenario Inputs'!$O$19))*'Scenario Inputs'!$L$19+MAX(0,MIN(1,(A30-'Scenario Inputs'!$N$20+1)/'Scenario Inputs'!$O$20))*'Scenario Inputs'!$L$20+MAX(0,MIN(1,(A30-'Scenario Inputs'!$N$21+1)/'Scenario Inputs'!$O$21))*'Scenario Inputs'!$L$21+MAX(0,MIN(1,(A30-'Scenario Inputs'!$B$48+1)/'Scenario Inputs'!$B$49))*'Scenario Inputs'!$B$52</f>
        <v/>
      </c>
      <c r="L30" s="335">
        <f>K30*'Scenario Inputs'!$B$4</f>
        <v/>
      </c>
      <c r="M30" s="335">
        <f>B30-L30</f>
        <v/>
      </c>
      <c r="N30" s="335">
        <f>D30+L30-B30</f>
        <v/>
      </c>
      <c r="O30" s="335">
        <f>O29+L30</f>
        <v/>
      </c>
      <c r="P30" s="335">
        <f>P29+N30</f>
        <v/>
      </c>
    </row>
    <row r="31">
      <c r="A31" t="n">
        <v>27</v>
      </c>
      <c r="B31" s="335">
        <f>MIN(A31,Assumptions!$B$6)*Assumptions!$B$4*Assumptions!$B$17</f>
        <v/>
      </c>
      <c r="C31" s="335">
        <f>MAX(0,MIN(1,(A31-'Scenario Inputs'!$N$7+1)/'Scenario Inputs'!$O$7))*'Scenario Inputs'!$H$7+MAX(0,MIN(1,(A31-'Scenario Inputs'!$N$8+1)/'Scenario Inputs'!$O$8))*'Scenario Inputs'!$H$8+MAX(0,MIN(1,(A31-'Scenario Inputs'!$N$9+1)/'Scenario Inputs'!$O$9))*'Scenario Inputs'!$H$9+MAX(0,MIN(1,(A31-'Scenario Inputs'!$N$10+1)/'Scenario Inputs'!$O$10))*'Scenario Inputs'!$H$10+MAX(0,MIN(1,(A31-'Scenario Inputs'!$N$11+1)/'Scenario Inputs'!$O$11))*'Scenario Inputs'!$H$11+MAX(0,MIN(1,(A31-'Scenario Inputs'!$N$12+1)/'Scenario Inputs'!$O$12))*'Scenario Inputs'!$H$12+MAX(0,MIN(1,(A31-'Scenario Inputs'!$N$13+1)/'Scenario Inputs'!$O$13))*'Scenario Inputs'!$H$13+MAX(0,MIN(1,(A31-'Scenario Inputs'!$N$14+1)/'Scenario Inputs'!$O$14))*'Scenario Inputs'!$H$14+MAX(0,MIN(1,(A31-'Scenario Inputs'!$N$15+1)/'Scenario Inputs'!$O$15))*'Scenario Inputs'!$H$15+MAX(0,MIN(1,(A31-'Scenario Inputs'!$N$16+1)/'Scenario Inputs'!$O$16))*'Scenario Inputs'!$H$16+MAX(0,MIN(1,(A31-'Scenario Inputs'!$N$17+1)/'Scenario Inputs'!$O$17))*'Scenario Inputs'!$H$17+MAX(0,MIN(1,(A31-'Scenario Inputs'!$N$18+1)/'Scenario Inputs'!$O$18))*'Scenario Inputs'!$H$18+MAX(0,MIN(1,(A31-'Scenario Inputs'!$N$19+1)/'Scenario Inputs'!$O$19))*'Scenario Inputs'!$H$19+MAX(0,MIN(1,(A31-'Scenario Inputs'!$N$20+1)/'Scenario Inputs'!$O$20))*'Scenario Inputs'!$H$20+MAX(0,MIN(1,(A31-'Scenario Inputs'!$N$21+1)/'Scenario Inputs'!$O$21))*'Scenario Inputs'!$H$21+MAX(0,MIN('Scenario Inputs'!$F$31,A31-'Scenario Inputs'!$F$37+1))*'Scenario Inputs'!$F$32+MAX(0,MIN('Scenario Inputs'!$F$31,A31-'Scenario Inputs'!$F$37+1))*'Scenario Inputs'!$F$36+MAX(0,MIN('Scenario Inputs'!$F$31,A31-'Scenario Inputs'!$F$37+1))*'Scenario Inputs'!$F$39+MAX(0,MIN(1,(A31-'Scenario Inputs'!$B$48+1)/'Scenario Inputs'!$B$49))*'Scenario Inputs'!$B$50</f>
        <v/>
      </c>
      <c r="D31" s="335">
        <f>MAX(0,MIN(1,(A31-'Scenario Inputs'!$N$7+1)/'Scenario Inputs'!$O$7))*'Scenario Inputs'!$J$7+MAX(0,MIN(1,(A31-'Scenario Inputs'!$N$8+1)/'Scenario Inputs'!$O$8))*'Scenario Inputs'!$J$8+MAX(0,MIN(1,(A31-'Scenario Inputs'!$N$9+1)/'Scenario Inputs'!$O$9))*'Scenario Inputs'!$J$9+MAX(0,MIN(1,(A31-'Scenario Inputs'!$N$10+1)/'Scenario Inputs'!$O$10))*'Scenario Inputs'!$J$10+MAX(0,MIN(1,(A31-'Scenario Inputs'!$N$11+1)/'Scenario Inputs'!$O$11))*'Scenario Inputs'!$J$11+MAX(0,MIN(1,(A31-'Scenario Inputs'!$N$12+1)/'Scenario Inputs'!$O$12))*'Scenario Inputs'!$J$12+MAX(0,MIN(1,(A31-'Scenario Inputs'!$N$13+1)/'Scenario Inputs'!$O$13))*'Scenario Inputs'!$J$13+MAX(0,MIN(1,(A31-'Scenario Inputs'!$N$14+1)/'Scenario Inputs'!$O$14))*'Scenario Inputs'!$J$14+MAX(0,MIN(1,(A31-'Scenario Inputs'!$N$15+1)/'Scenario Inputs'!$O$15))*'Scenario Inputs'!$J$15+MAX(0,MIN(1,(A31-'Scenario Inputs'!$N$16+1)/'Scenario Inputs'!$O$16))*'Scenario Inputs'!$J$16+MAX(0,MIN(1,(A31-'Scenario Inputs'!$N$17+1)/'Scenario Inputs'!$O$17))*'Scenario Inputs'!$J$17+MAX(0,MIN(1,(A31-'Scenario Inputs'!$N$18+1)/'Scenario Inputs'!$O$18))*'Scenario Inputs'!$J$18+MAX(0,MIN(1,(A31-'Scenario Inputs'!$N$19+1)/'Scenario Inputs'!$O$19))*'Scenario Inputs'!$J$19+MAX(0,MIN(1,(A31-'Scenario Inputs'!$N$20+1)/'Scenario Inputs'!$O$20))*'Scenario Inputs'!$J$20+MAX(0,MIN(1,(A31-'Scenario Inputs'!$N$21+1)/'Scenario Inputs'!$O$21))*'Scenario Inputs'!$J$21+MAX(0,MIN('Scenario Inputs'!$F$31,A31-'Scenario Inputs'!$F$37+1))*'Scenario Inputs'!$F$32+MAX(0,MIN('Scenario Inputs'!$F$31,A31-'Scenario Inputs'!$F$37+1))*'Scenario Inputs'!$F$36+MAX(0,MIN('Scenario Inputs'!$F$31,A31-'Scenario Inputs'!$F$37+1))*'Scenario Inputs'!$F$39+MAX(0,MIN(1,(A31-'Scenario Inputs'!$B$48+1)/'Scenario Inputs'!$B$49))*'Scenario Inputs'!$B$51</f>
        <v/>
      </c>
      <c r="E31" s="335">
        <f>C31-B31</f>
        <v/>
      </c>
      <c r="F31" s="335">
        <f>D31-B31</f>
        <v/>
      </c>
      <c r="G31" s="335">
        <f>G30+B31</f>
        <v/>
      </c>
      <c r="H31" s="335">
        <f>H30+C31</f>
        <v/>
      </c>
      <c r="I31" s="335">
        <f>H31-G31</f>
        <v/>
      </c>
      <c r="J31" s="335">
        <f>J30+D31-B31</f>
        <v/>
      </c>
      <c r="K31" s="335">
        <f>MAX(0,MIN(1,(A31-'Scenario Inputs'!$N$7+1)/'Scenario Inputs'!$O$7))*'Scenario Inputs'!$L$7+MAX(0,MIN(1,(A31-'Scenario Inputs'!$N$8+1)/'Scenario Inputs'!$O$8))*'Scenario Inputs'!$L$8+MAX(0,MIN(1,(A31-'Scenario Inputs'!$N$9+1)/'Scenario Inputs'!$O$9))*'Scenario Inputs'!$L$9+MAX(0,MIN(1,(A31-'Scenario Inputs'!$N$10+1)/'Scenario Inputs'!$O$10))*'Scenario Inputs'!$L$10+MAX(0,MIN(1,(A31-'Scenario Inputs'!$N$11+1)/'Scenario Inputs'!$O$11))*'Scenario Inputs'!$L$11+MAX(0,MIN(1,(A31-'Scenario Inputs'!$N$12+1)/'Scenario Inputs'!$O$12))*'Scenario Inputs'!$L$12+MAX(0,MIN(1,(A31-'Scenario Inputs'!$N$13+1)/'Scenario Inputs'!$O$13))*'Scenario Inputs'!$L$13+MAX(0,MIN(1,(A31-'Scenario Inputs'!$N$14+1)/'Scenario Inputs'!$O$14))*'Scenario Inputs'!$L$14+MAX(0,MIN(1,(A31-'Scenario Inputs'!$N$15+1)/'Scenario Inputs'!$O$15))*'Scenario Inputs'!$L$15+MAX(0,MIN(1,(A31-'Scenario Inputs'!$N$16+1)/'Scenario Inputs'!$O$16))*'Scenario Inputs'!$L$16+MAX(0,MIN(1,(A31-'Scenario Inputs'!$N$17+1)/'Scenario Inputs'!$O$17))*'Scenario Inputs'!$L$17+MAX(0,MIN(1,(A31-'Scenario Inputs'!$N$18+1)/'Scenario Inputs'!$O$18))*'Scenario Inputs'!$L$18+MAX(0,MIN(1,(A31-'Scenario Inputs'!$N$19+1)/'Scenario Inputs'!$O$19))*'Scenario Inputs'!$L$19+MAX(0,MIN(1,(A31-'Scenario Inputs'!$N$20+1)/'Scenario Inputs'!$O$20))*'Scenario Inputs'!$L$20+MAX(0,MIN(1,(A31-'Scenario Inputs'!$N$21+1)/'Scenario Inputs'!$O$21))*'Scenario Inputs'!$L$21+MAX(0,MIN(1,(A31-'Scenario Inputs'!$B$48+1)/'Scenario Inputs'!$B$49))*'Scenario Inputs'!$B$52</f>
        <v/>
      </c>
      <c r="L31" s="335">
        <f>K31*'Scenario Inputs'!$B$4</f>
        <v/>
      </c>
      <c r="M31" s="335">
        <f>B31-L31</f>
        <v/>
      </c>
      <c r="N31" s="335">
        <f>D31+L31-B31</f>
        <v/>
      </c>
      <c r="O31" s="335">
        <f>O30+L31</f>
        <v/>
      </c>
      <c r="P31" s="335">
        <f>P30+N31</f>
        <v/>
      </c>
    </row>
    <row r="32">
      <c r="A32" t="n">
        <v>28</v>
      </c>
      <c r="B32" s="335">
        <f>MIN(A32,Assumptions!$B$6)*Assumptions!$B$4*Assumptions!$B$17</f>
        <v/>
      </c>
      <c r="C32" s="335">
        <f>MAX(0,MIN(1,(A32-'Scenario Inputs'!$N$7+1)/'Scenario Inputs'!$O$7))*'Scenario Inputs'!$H$7+MAX(0,MIN(1,(A32-'Scenario Inputs'!$N$8+1)/'Scenario Inputs'!$O$8))*'Scenario Inputs'!$H$8+MAX(0,MIN(1,(A32-'Scenario Inputs'!$N$9+1)/'Scenario Inputs'!$O$9))*'Scenario Inputs'!$H$9+MAX(0,MIN(1,(A32-'Scenario Inputs'!$N$10+1)/'Scenario Inputs'!$O$10))*'Scenario Inputs'!$H$10+MAX(0,MIN(1,(A32-'Scenario Inputs'!$N$11+1)/'Scenario Inputs'!$O$11))*'Scenario Inputs'!$H$11+MAX(0,MIN(1,(A32-'Scenario Inputs'!$N$12+1)/'Scenario Inputs'!$O$12))*'Scenario Inputs'!$H$12+MAX(0,MIN(1,(A32-'Scenario Inputs'!$N$13+1)/'Scenario Inputs'!$O$13))*'Scenario Inputs'!$H$13+MAX(0,MIN(1,(A32-'Scenario Inputs'!$N$14+1)/'Scenario Inputs'!$O$14))*'Scenario Inputs'!$H$14+MAX(0,MIN(1,(A32-'Scenario Inputs'!$N$15+1)/'Scenario Inputs'!$O$15))*'Scenario Inputs'!$H$15+MAX(0,MIN(1,(A32-'Scenario Inputs'!$N$16+1)/'Scenario Inputs'!$O$16))*'Scenario Inputs'!$H$16+MAX(0,MIN(1,(A32-'Scenario Inputs'!$N$17+1)/'Scenario Inputs'!$O$17))*'Scenario Inputs'!$H$17+MAX(0,MIN(1,(A32-'Scenario Inputs'!$N$18+1)/'Scenario Inputs'!$O$18))*'Scenario Inputs'!$H$18+MAX(0,MIN(1,(A32-'Scenario Inputs'!$N$19+1)/'Scenario Inputs'!$O$19))*'Scenario Inputs'!$H$19+MAX(0,MIN(1,(A32-'Scenario Inputs'!$N$20+1)/'Scenario Inputs'!$O$20))*'Scenario Inputs'!$H$20+MAX(0,MIN(1,(A32-'Scenario Inputs'!$N$21+1)/'Scenario Inputs'!$O$21))*'Scenario Inputs'!$H$21+MAX(0,MIN('Scenario Inputs'!$F$31,A32-'Scenario Inputs'!$F$37+1))*'Scenario Inputs'!$F$32+MAX(0,MIN('Scenario Inputs'!$F$31,A32-'Scenario Inputs'!$F$37+1))*'Scenario Inputs'!$F$36+MAX(0,MIN('Scenario Inputs'!$F$31,A32-'Scenario Inputs'!$F$37+1))*'Scenario Inputs'!$F$39+MAX(0,MIN(1,(A32-'Scenario Inputs'!$B$48+1)/'Scenario Inputs'!$B$49))*'Scenario Inputs'!$B$50</f>
        <v/>
      </c>
      <c r="D32" s="335">
        <f>MAX(0,MIN(1,(A32-'Scenario Inputs'!$N$7+1)/'Scenario Inputs'!$O$7))*'Scenario Inputs'!$J$7+MAX(0,MIN(1,(A32-'Scenario Inputs'!$N$8+1)/'Scenario Inputs'!$O$8))*'Scenario Inputs'!$J$8+MAX(0,MIN(1,(A32-'Scenario Inputs'!$N$9+1)/'Scenario Inputs'!$O$9))*'Scenario Inputs'!$J$9+MAX(0,MIN(1,(A32-'Scenario Inputs'!$N$10+1)/'Scenario Inputs'!$O$10))*'Scenario Inputs'!$J$10+MAX(0,MIN(1,(A32-'Scenario Inputs'!$N$11+1)/'Scenario Inputs'!$O$11))*'Scenario Inputs'!$J$11+MAX(0,MIN(1,(A32-'Scenario Inputs'!$N$12+1)/'Scenario Inputs'!$O$12))*'Scenario Inputs'!$J$12+MAX(0,MIN(1,(A32-'Scenario Inputs'!$N$13+1)/'Scenario Inputs'!$O$13))*'Scenario Inputs'!$J$13+MAX(0,MIN(1,(A32-'Scenario Inputs'!$N$14+1)/'Scenario Inputs'!$O$14))*'Scenario Inputs'!$J$14+MAX(0,MIN(1,(A32-'Scenario Inputs'!$N$15+1)/'Scenario Inputs'!$O$15))*'Scenario Inputs'!$J$15+MAX(0,MIN(1,(A32-'Scenario Inputs'!$N$16+1)/'Scenario Inputs'!$O$16))*'Scenario Inputs'!$J$16+MAX(0,MIN(1,(A32-'Scenario Inputs'!$N$17+1)/'Scenario Inputs'!$O$17))*'Scenario Inputs'!$J$17+MAX(0,MIN(1,(A32-'Scenario Inputs'!$N$18+1)/'Scenario Inputs'!$O$18))*'Scenario Inputs'!$J$18+MAX(0,MIN(1,(A32-'Scenario Inputs'!$N$19+1)/'Scenario Inputs'!$O$19))*'Scenario Inputs'!$J$19+MAX(0,MIN(1,(A32-'Scenario Inputs'!$N$20+1)/'Scenario Inputs'!$O$20))*'Scenario Inputs'!$J$20+MAX(0,MIN(1,(A32-'Scenario Inputs'!$N$21+1)/'Scenario Inputs'!$O$21))*'Scenario Inputs'!$J$21+MAX(0,MIN('Scenario Inputs'!$F$31,A32-'Scenario Inputs'!$F$37+1))*'Scenario Inputs'!$F$32+MAX(0,MIN('Scenario Inputs'!$F$31,A32-'Scenario Inputs'!$F$37+1))*'Scenario Inputs'!$F$36+MAX(0,MIN('Scenario Inputs'!$F$31,A32-'Scenario Inputs'!$F$37+1))*'Scenario Inputs'!$F$39+MAX(0,MIN(1,(A32-'Scenario Inputs'!$B$48+1)/'Scenario Inputs'!$B$49))*'Scenario Inputs'!$B$51</f>
        <v/>
      </c>
      <c r="E32" s="335">
        <f>C32-B32</f>
        <v/>
      </c>
      <c r="F32" s="335">
        <f>D32-B32</f>
        <v/>
      </c>
      <c r="G32" s="335">
        <f>G31+B32</f>
        <v/>
      </c>
      <c r="H32" s="335">
        <f>H31+C32</f>
        <v/>
      </c>
      <c r="I32" s="335">
        <f>H32-G32</f>
        <v/>
      </c>
      <c r="J32" s="335">
        <f>J31+D32-B32</f>
        <v/>
      </c>
      <c r="K32" s="335">
        <f>MAX(0,MIN(1,(A32-'Scenario Inputs'!$N$7+1)/'Scenario Inputs'!$O$7))*'Scenario Inputs'!$L$7+MAX(0,MIN(1,(A32-'Scenario Inputs'!$N$8+1)/'Scenario Inputs'!$O$8))*'Scenario Inputs'!$L$8+MAX(0,MIN(1,(A32-'Scenario Inputs'!$N$9+1)/'Scenario Inputs'!$O$9))*'Scenario Inputs'!$L$9+MAX(0,MIN(1,(A32-'Scenario Inputs'!$N$10+1)/'Scenario Inputs'!$O$10))*'Scenario Inputs'!$L$10+MAX(0,MIN(1,(A32-'Scenario Inputs'!$N$11+1)/'Scenario Inputs'!$O$11))*'Scenario Inputs'!$L$11+MAX(0,MIN(1,(A32-'Scenario Inputs'!$N$12+1)/'Scenario Inputs'!$O$12))*'Scenario Inputs'!$L$12+MAX(0,MIN(1,(A32-'Scenario Inputs'!$N$13+1)/'Scenario Inputs'!$O$13))*'Scenario Inputs'!$L$13+MAX(0,MIN(1,(A32-'Scenario Inputs'!$N$14+1)/'Scenario Inputs'!$O$14))*'Scenario Inputs'!$L$14+MAX(0,MIN(1,(A32-'Scenario Inputs'!$N$15+1)/'Scenario Inputs'!$O$15))*'Scenario Inputs'!$L$15+MAX(0,MIN(1,(A32-'Scenario Inputs'!$N$16+1)/'Scenario Inputs'!$O$16))*'Scenario Inputs'!$L$16+MAX(0,MIN(1,(A32-'Scenario Inputs'!$N$17+1)/'Scenario Inputs'!$O$17))*'Scenario Inputs'!$L$17+MAX(0,MIN(1,(A32-'Scenario Inputs'!$N$18+1)/'Scenario Inputs'!$O$18))*'Scenario Inputs'!$L$18+MAX(0,MIN(1,(A32-'Scenario Inputs'!$N$19+1)/'Scenario Inputs'!$O$19))*'Scenario Inputs'!$L$19+MAX(0,MIN(1,(A32-'Scenario Inputs'!$N$20+1)/'Scenario Inputs'!$O$20))*'Scenario Inputs'!$L$20+MAX(0,MIN(1,(A32-'Scenario Inputs'!$N$21+1)/'Scenario Inputs'!$O$21))*'Scenario Inputs'!$L$21+MAX(0,MIN(1,(A32-'Scenario Inputs'!$B$48+1)/'Scenario Inputs'!$B$49))*'Scenario Inputs'!$B$52</f>
        <v/>
      </c>
      <c r="L32" s="335">
        <f>K32*'Scenario Inputs'!$B$4</f>
        <v/>
      </c>
      <c r="M32" s="335">
        <f>B32-L32</f>
        <v/>
      </c>
      <c r="N32" s="335">
        <f>D32+L32-B32</f>
        <v/>
      </c>
      <c r="O32" s="335">
        <f>O31+L32</f>
        <v/>
      </c>
      <c r="P32" s="335">
        <f>P31+N32</f>
        <v/>
      </c>
    </row>
    <row r="33">
      <c r="A33" t="n">
        <v>29</v>
      </c>
      <c r="B33" s="335">
        <f>MIN(A33,Assumptions!$B$6)*Assumptions!$B$4*Assumptions!$B$17</f>
        <v/>
      </c>
      <c r="C33" s="335">
        <f>MAX(0,MIN(1,(A33-'Scenario Inputs'!$N$7+1)/'Scenario Inputs'!$O$7))*'Scenario Inputs'!$H$7+MAX(0,MIN(1,(A33-'Scenario Inputs'!$N$8+1)/'Scenario Inputs'!$O$8))*'Scenario Inputs'!$H$8+MAX(0,MIN(1,(A33-'Scenario Inputs'!$N$9+1)/'Scenario Inputs'!$O$9))*'Scenario Inputs'!$H$9+MAX(0,MIN(1,(A33-'Scenario Inputs'!$N$10+1)/'Scenario Inputs'!$O$10))*'Scenario Inputs'!$H$10+MAX(0,MIN(1,(A33-'Scenario Inputs'!$N$11+1)/'Scenario Inputs'!$O$11))*'Scenario Inputs'!$H$11+MAX(0,MIN(1,(A33-'Scenario Inputs'!$N$12+1)/'Scenario Inputs'!$O$12))*'Scenario Inputs'!$H$12+MAX(0,MIN(1,(A33-'Scenario Inputs'!$N$13+1)/'Scenario Inputs'!$O$13))*'Scenario Inputs'!$H$13+MAX(0,MIN(1,(A33-'Scenario Inputs'!$N$14+1)/'Scenario Inputs'!$O$14))*'Scenario Inputs'!$H$14+MAX(0,MIN(1,(A33-'Scenario Inputs'!$N$15+1)/'Scenario Inputs'!$O$15))*'Scenario Inputs'!$H$15+MAX(0,MIN(1,(A33-'Scenario Inputs'!$N$16+1)/'Scenario Inputs'!$O$16))*'Scenario Inputs'!$H$16+MAX(0,MIN(1,(A33-'Scenario Inputs'!$N$17+1)/'Scenario Inputs'!$O$17))*'Scenario Inputs'!$H$17+MAX(0,MIN(1,(A33-'Scenario Inputs'!$N$18+1)/'Scenario Inputs'!$O$18))*'Scenario Inputs'!$H$18+MAX(0,MIN(1,(A33-'Scenario Inputs'!$N$19+1)/'Scenario Inputs'!$O$19))*'Scenario Inputs'!$H$19+MAX(0,MIN(1,(A33-'Scenario Inputs'!$N$20+1)/'Scenario Inputs'!$O$20))*'Scenario Inputs'!$H$20+MAX(0,MIN(1,(A33-'Scenario Inputs'!$N$21+1)/'Scenario Inputs'!$O$21))*'Scenario Inputs'!$H$21+MAX(0,MIN('Scenario Inputs'!$F$31,A33-'Scenario Inputs'!$F$37+1))*'Scenario Inputs'!$F$32+MAX(0,MIN('Scenario Inputs'!$F$31,A33-'Scenario Inputs'!$F$37+1))*'Scenario Inputs'!$F$36+MAX(0,MIN('Scenario Inputs'!$F$31,A33-'Scenario Inputs'!$F$37+1))*'Scenario Inputs'!$F$39+MAX(0,MIN(1,(A33-'Scenario Inputs'!$B$48+1)/'Scenario Inputs'!$B$49))*'Scenario Inputs'!$B$50</f>
        <v/>
      </c>
      <c r="D33" s="335">
        <f>MAX(0,MIN(1,(A33-'Scenario Inputs'!$N$7+1)/'Scenario Inputs'!$O$7))*'Scenario Inputs'!$J$7+MAX(0,MIN(1,(A33-'Scenario Inputs'!$N$8+1)/'Scenario Inputs'!$O$8))*'Scenario Inputs'!$J$8+MAX(0,MIN(1,(A33-'Scenario Inputs'!$N$9+1)/'Scenario Inputs'!$O$9))*'Scenario Inputs'!$J$9+MAX(0,MIN(1,(A33-'Scenario Inputs'!$N$10+1)/'Scenario Inputs'!$O$10))*'Scenario Inputs'!$J$10+MAX(0,MIN(1,(A33-'Scenario Inputs'!$N$11+1)/'Scenario Inputs'!$O$11))*'Scenario Inputs'!$J$11+MAX(0,MIN(1,(A33-'Scenario Inputs'!$N$12+1)/'Scenario Inputs'!$O$12))*'Scenario Inputs'!$J$12+MAX(0,MIN(1,(A33-'Scenario Inputs'!$N$13+1)/'Scenario Inputs'!$O$13))*'Scenario Inputs'!$J$13+MAX(0,MIN(1,(A33-'Scenario Inputs'!$N$14+1)/'Scenario Inputs'!$O$14))*'Scenario Inputs'!$J$14+MAX(0,MIN(1,(A33-'Scenario Inputs'!$N$15+1)/'Scenario Inputs'!$O$15))*'Scenario Inputs'!$J$15+MAX(0,MIN(1,(A33-'Scenario Inputs'!$N$16+1)/'Scenario Inputs'!$O$16))*'Scenario Inputs'!$J$16+MAX(0,MIN(1,(A33-'Scenario Inputs'!$N$17+1)/'Scenario Inputs'!$O$17))*'Scenario Inputs'!$J$17+MAX(0,MIN(1,(A33-'Scenario Inputs'!$N$18+1)/'Scenario Inputs'!$O$18))*'Scenario Inputs'!$J$18+MAX(0,MIN(1,(A33-'Scenario Inputs'!$N$19+1)/'Scenario Inputs'!$O$19))*'Scenario Inputs'!$J$19+MAX(0,MIN(1,(A33-'Scenario Inputs'!$N$20+1)/'Scenario Inputs'!$O$20))*'Scenario Inputs'!$J$20+MAX(0,MIN(1,(A33-'Scenario Inputs'!$N$21+1)/'Scenario Inputs'!$O$21))*'Scenario Inputs'!$J$21+MAX(0,MIN('Scenario Inputs'!$F$31,A33-'Scenario Inputs'!$F$37+1))*'Scenario Inputs'!$F$32+MAX(0,MIN('Scenario Inputs'!$F$31,A33-'Scenario Inputs'!$F$37+1))*'Scenario Inputs'!$F$36+MAX(0,MIN('Scenario Inputs'!$F$31,A33-'Scenario Inputs'!$F$37+1))*'Scenario Inputs'!$F$39+MAX(0,MIN(1,(A33-'Scenario Inputs'!$B$48+1)/'Scenario Inputs'!$B$49))*'Scenario Inputs'!$B$51</f>
        <v/>
      </c>
      <c r="E33" s="335">
        <f>C33-B33</f>
        <v/>
      </c>
      <c r="F33" s="335">
        <f>D33-B33</f>
        <v/>
      </c>
      <c r="G33" s="335">
        <f>G32+B33</f>
        <v/>
      </c>
      <c r="H33" s="335">
        <f>H32+C33</f>
        <v/>
      </c>
      <c r="I33" s="335">
        <f>H33-G33</f>
        <v/>
      </c>
      <c r="J33" s="335">
        <f>J32+D33-B33</f>
        <v/>
      </c>
      <c r="K33" s="335">
        <f>MAX(0,MIN(1,(A33-'Scenario Inputs'!$N$7+1)/'Scenario Inputs'!$O$7))*'Scenario Inputs'!$L$7+MAX(0,MIN(1,(A33-'Scenario Inputs'!$N$8+1)/'Scenario Inputs'!$O$8))*'Scenario Inputs'!$L$8+MAX(0,MIN(1,(A33-'Scenario Inputs'!$N$9+1)/'Scenario Inputs'!$O$9))*'Scenario Inputs'!$L$9+MAX(0,MIN(1,(A33-'Scenario Inputs'!$N$10+1)/'Scenario Inputs'!$O$10))*'Scenario Inputs'!$L$10+MAX(0,MIN(1,(A33-'Scenario Inputs'!$N$11+1)/'Scenario Inputs'!$O$11))*'Scenario Inputs'!$L$11+MAX(0,MIN(1,(A33-'Scenario Inputs'!$N$12+1)/'Scenario Inputs'!$O$12))*'Scenario Inputs'!$L$12+MAX(0,MIN(1,(A33-'Scenario Inputs'!$N$13+1)/'Scenario Inputs'!$O$13))*'Scenario Inputs'!$L$13+MAX(0,MIN(1,(A33-'Scenario Inputs'!$N$14+1)/'Scenario Inputs'!$O$14))*'Scenario Inputs'!$L$14+MAX(0,MIN(1,(A33-'Scenario Inputs'!$N$15+1)/'Scenario Inputs'!$O$15))*'Scenario Inputs'!$L$15+MAX(0,MIN(1,(A33-'Scenario Inputs'!$N$16+1)/'Scenario Inputs'!$O$16))*'Scenario Inputs'!$L$16+MAX(0,MIN(1,(A33-'Scenario Inputs'!$N$17+1)/'Scenario Inputs'!$O$17))*'Scenario Inputs'!$L$17+MAX(0,MIN(1,(A33-'Scenario Inputs'!$N$18+1)/'Scenario Inputs'!$O$18))*'Scenario Inputs'!$L$18+MAX(0,MIN(1,(A33-'Scenario Inputs'!$N$19+1)/'Scenario Inputs'!$O$19))*'Scenario Inputs'!$L$19+MAX(0,MIN(1,(A33-'Scenario Inputs'!$N$20+1)/'Scenario Inputs'!$O$20))*'Scenario Inputs'!$L$20+MAX(0,MIN(1,(A33-'Scenario Inputs'!$N$21+1)/'Scenario Inputs'!$O$21))*'Scenario Inputs'!$L$21+MAX(0,MIN(1,(A33-'Scenario Inputs'!$B$48+1)/'Scenario Inputs'!$B$49))*'Scenario Inputs'!$B$52</f>
        <v/>
      </c>
      <c r="L33" s="335">
        <f>K33*'Scenario Inputs'!$B$4</f>
        <v/>
      </c>
      <c r="M33" s="335">
        <f>B33-L33</f>
        <v/>
      </c>
      <c r="N33" s="335">
        <f>D33+L33-B33</f>
        <v/>
      </c>
      <c r="O33" s="335">
        <f>O32+L33</f>
        <v/>
      </c>
      <c r="P33" s="335">
        <f>P32+N33</f>
        <v/>
      </c>
    </row>
    <row r="34">
      <c r="A34" t="n">
        <v>30</v>
      </c>
      <c r="B34" s="335">
        <f>MIN(A34,Assumptions!$B$6)*Assumptions!$B$4*Assumptions!$B$17</f>
        <v/>
      </c>
      <c r="C34" s="335">
        <f>MAX(0,MIN(1,(A34-'Scenario Inputs'!$N$7+1)/'Scenario Inputs'!$O$7))*'Scenario Inputs'!$H$7+MAX(0,MIN(1,(A34-'Scenario Inputs'!$N$8+1)/'Scenario Inputs'!$O$8))*'Scenario Inputs'!$H$8+MAX(0,MIN(1,(A34-'Scenario Inputs'!$N$9+1)/'Scenario Inputs'!$O$9))*'Scenario Inputs'!$H$9+MAX(0,MIN(1,(A34-'Scenario Inputs'!$N$10+1)/'Scenario Inputs'!$O$10))*'Scenario Inputs'!$H$10+MAX(0,MIN(1,(A34-'Scenario Inputs'!$N$11+1)/'Scenario Inputs'!$O$11))*'Scenario Inputs'!$H$11+MAX(0,MIN(1,(A34-'Scenario Inputs'!$N$12+1)/'Scenario Inputs'!$O$12))*'Scenario Inputs'!$H$12+MAX(0,MIN(1,(A34-'Scenario Inputs'!$N$13+1)/'Scenario Inputs'!$O$13))*'Scenario Inputs'!$H$13+MAX(0,MIN(1,(A34-'Scenario Inputs'!$N$14+1)/'Scenario Inputs'!$O$14))*'Scenario Inputs'!$H$14+MAX(0,MIN(1,(A34-'Scenario Inputs'!$N$15+1)/'Scenario Inputs'!$O$15))*'Scenario Inputs'!$H$15+MAX(0,MIN(1,(A34-'Scenario Inputs'!$N$16+1)/'Scenario Inputs'!$O$16))*'Scenario Inputs'!$H$16+MAX(0,MIN(1,(A34-'Scenario Inputs'!$N$17+1)/'Scenario Inputs'!$O$17))*'Scenario Inputs'!$H$17+MAX(0,MIN(1,(A34-'Scenario Inputs'!$N$18+1)/'Scenario Inputs'!$O$18))*'Scenario Inputs'!$H$18+MAX(0,MIN(1,(A34-'Scenario Inputs'!$N$19+1)/'Scenario Inputs'!$O$19))*'Scenario Inputs'!$H$19+MAX(0,MIN(1,(A34-'Scenario Inputs'!$N$20+1)/'Scenario Inputs'!$O$20))*'Scenario Inputs'!$H$20+MAX(0,MIN(1,(A34-'Scenario Inputs'!$N$21+1)/'Scenario Inputs'!$O$21))*'Scenario Inputs'!$H$21+MAX(0,MIN('Scenario Inputs'!$F$31,A34-'Scenario Inputs'!$F$37+1))*'Scenario Inputs'!$F$32+MAX(0,MIN('Scenario Inputs'!$F$31,A34-'Scenario Inputs'!$F$37+1))*'Scenario Inputs'!$F$36+MAX(0,MIN('Scenario Inputs'!$F$31,A34-'Scenario Inputs'!$F$37+1))*'Scenario Inputs'!$F$39+MAX(0,MIN(1,(A34-'Scenario Inputs'!$B$48+1)/'Scenario Inputs'!$B$49))*'Scenario Inputs'!$B$50</f>
        <v/>
      </c>
      <c r="D34" s="335">
        <f>MAX(0,MIN(1,(A34-'Scenario Inputs'!$N$7+1)/'Scenario Inputs'!$O$7))*'Scenario Inputs'!$J$7+MAX(0,MIN(1,(A34-'Scenario Inputs'!$N$8+1)/'Scenario Inputs'!$O$8))*'Scenario Inputs'!$J$8+MAX(0,MIN(1,(A34-'Scenario Inputs'!$N$9+1)/'Scenario Inputs'!$O$9))*'Scenario Inputs'!$J$9+MAX(0,MIN(1,(A34-'Scenario Inputs'!$N$10+1)/'Scenario Inputs'!$O$10))*'Scenario Inputs'!$J$10+MAX(0,MIN(1,(A34-'Scenario Inputs'!$N$11+1)/'Scenario Inputs'!$O$11))*'Scenario Inputs'!$J$11+MAX(0,MIN(1,(A34-'Scenario Inputs'!$N$12+1)/'Scenario Inputs'!$O$12))*'Scenario Inputs'!$J$12+MAX(0,MIN(1,(A34-'Scenario Inputs'!$N$13+1)/'Scenario Inputs'!$O$13))*'Scenario Inputs'!$J$13+MAX(0,MIN(1,(A34-'Scenario Inputs'!$N$14+1)/'Scenario Inputs'!$O$14))*'Scenario Inputs'!$J$14+MAX(0,MIN(1,(A34-'Scenario Inputs'!$N$15+1)/'Scenario Inputs'!$O$15))*'Scenario Inputs'!$J$15+MAX(0,MIN(1,(A34-'Scenario Inputs'!$N$16+1)/'Scenario Inputs'!$O$16))*'Scenario Inputs'!$J$16+MAX(0,MIN(1,(A34-'Scenario Inputs'!$N$17+1)/'Scenario Inputs'!$O$17))*'Scenario Inputs'!$J$17+MAX(0,MIN(1,(A34-'Scenario Inputs'!$N$18+1)/'Scenario Inputs'!$O$18))*'Scenario Inputs'!$J$18+MAX(0,MIN(1,(A34-'Scenario Inputs'!$N$19+1)/'Scenario Inputs'!$O$19))*'Scenario Inputs'!$J$19+MAX(0,MIN(1,(A34-'Scenario Inputs'!$N$20+1)/'Scenario Inputs'!$O$20))*'Scenario Inputs'!$J$20+MAX(0,MIN(1,(A34-'Scenario Inputs'!$N$21+1)/'Scenario Inputs'!$O$21))*'Scenario Inputs'!$J$21+MAX(0,MIN('Scenario Inputs'!$F$31,A34-'Scenario Inputs'!$F$37+1))*'Scenario Inputs'!$F$32+MAX(0,MIN('Scenario Inputs'!$F$31,A34-'Scenario Inputs'!$F$37+1))*'Scenario Inputs'!$F$36+MAX(0,MIN('Scenario Inputs'!$F$31,A34-'Scenario Inputs'!$F$37+1))*'Scenario Inputs'!$F$39+MAX(0,MIN(1,(A34-'Scenario Inputs'!$B$48+1)/'Scenario Inputs'!$B$49))*'Scenario Inputs'!$B$51</f>
        <v/>
      </c>
      <c r="E34" s="335">
        <f>C34-B34</f>
        <v/>
      </c>
      <c r="F34" s="335">
        <f>D34-B34</f>
        <v/>
      </c>
      <c r="G34" s="335">
        <f>G33+B34</f>
        <v/>
      </c>
      <c r="H34" s="335">
        <f>H33+C34</f>
        <v/>
      </c>
      <c r="I34" s="335">
        <f>H34-G34</f>
        <v/>
      </c>
      <c r="J34" s="335">
        <f>J33+D34-B34</f>
        <v/>
      </c>
      <c r="K34" s="335">
        <f>MAX(0,MIN(1,(A34-'Scenario Inputs'!$N$7+1)/'Scenario Inputs'!$O$7))*'Scenario Inputs'!$L$7+MAX(0,MIN(1,(A34-'Scenario Inputs'!$N$8+1)/'Scenario Inputs'!$O$8))*'Scenario Inputs'!$L$8+MAX(0,MIN(1,(A34-'Scenario Inputs'!$N$9+1)/'Scenario Inputs'!$O$9))*'Scenario Inputs'!$L$9+MAX(0,MIN(1,(A34-'Scenario Inputs'!$N$10+1)/'Scenario Inputs'!$O$10))*'Scenario Inputs'!$L$10+MAX(0,MIN(1,(A34-'Scenario Inputs'!$N$11+1)/'Scenario Inputs'!$O$11))*'Scenario Inputs'!$L$11+MAX(0,MIN(1,(A34-'Scenario Inputs'!$N$12+1)/'Scenario Inputs'!$O$12))*'Scenario Inputs'!$L$12+MAX(0,MIN(1,(A34-'Scenario Inputs'!$N$13+1)/'Scenario Inputs'!$O$13))*'Scenario Inputs'!$L$13+MAX(0,MIN(1,(A34-'Scenario Inputs'!$N$14+1)/'Scenario Inputs'!$O$14))*'Scenario Inputs'!$L$14+MAX(0,MIN(1,(A34-'Scenario Inputs'!$N$15+1)/'Scenario Inputs'!$O$15))*'Scenario Inputs'!$L$15+MAX(0,MIN(1,(A34-'Scenario Inputs'!$N$16+1)/'Scenario Inputs'!$O$16))*'Scenario Inputs'!$L$16+MAX(0,MIN(1,(A34-'Scenario Inputs'!$N$17+1)/'Scenario Inputs'!$O$17))*'Scenario Inputs'!$L$17+MAX(0,MIN(1,(A34-'Scenario Inputs'!$N$18+1)/'Scenario Inputs'!$O$18))*'Scenario Inputs'!$L$18+MAX(0,MIN(1,(A34-'Scenario Inputs'!$N$19+1)/'Scenario Inputs'!$O$19))*'Scenario Inputs'!$L$19+MAX(0,MIN(1,(A34-'Scenario Inputs'!$N$20+1)/'Scenario Inputs'!$O$20))*'Scenario Inputs'!$L$20+MAX(0,MIN(1,(A34-'Scenario Inputs'!$N$21+1)/'Scenario Inputs'!$O$21))*'Scenario Inputs'!$L$21+MAX(0,MIN(1,(A34-'Scenario Inputs'!$B$48+1)/'Scenario Inputs'!$B$49))*'Scenario Inputs'!$B$52</f>
        <v/>
      </c>
      <c r="L34" s="335">
        <f>K34*'Scenario Inputs'!$B$4</f>
        <v/>
      </c>
      <c r="M34" s="335">
        <f>B34-L34</f>
        <v/>
      </c>
      <c r="N34" s="335">
        <f>D34+L34-B34</f>
        <v/>
      </c>
      <c r="O34" s="335">
        <f>O33+L34</f>
        <v/>
      </c>
      <c r="P34" s="335">
        <f>P33+N34</f>
        <v/>
      </c>
    </row>
    <row r="35">
      <c r="A35" t="n">
        <v>31</v>
      </c>
      <c r="B35" s="335">
        <f>MIN(A35,Assumptions!$B$6)*Assumptions!$B$4*Assumptions!$B$17</f>
        <v/>
      </c>
      <c r="C35" s="335">
        <f>MAX(0,MIN(1,(A35-'Scenario Inputs'!$N$7+1)/'Scenario Inputs'!$O$7))*'Scenario Inputs'!$H$7+MAX(0,MIN(1,(A35-'Scenario Inputs'!$N$8+1)/'Scenario Inputs'!$O$8))*'Scenario Inputs'!$H$8+MAX(0,MIN(1,(A35-'Scenario Inputs'!$N$9+1)/'Scenario Inputs'!$O$9))*'Scenario Inputs'!$H$9+MAX(0,MIN(1,(A35-'Scenario Inputs'!$N$10+1)/'Scenario Inputs'!$O$10))*'Scenario Inputs'!$H$10+MAX(0,MIN(1,(A35-'Scenario Inputs'!$N$11+1)/'Scenario Inputs'!$O$11))*'Scenario Inputs'!$H$11+MAX(0,MIN(1,(A35-'Scenario Inputs'!$N$12+1)/'Scenario Inputs'!$O$12))*'Scenario Inputs'!$H$12+MAX(0,MIN(1,(A35-'Scenario Inputs'!$N$13+1)/'Scenario Inputs'!$O$13))*'Scenario Inputs'!$H$13+MAX(0,MIN(1,(A35-'Scenario Inputs'!$N$14+1)/'Scenario Inputs'!$O$14))*'Scenario Inputs'!$H$14+MAX(0,MIN(1,(A35-'Scenario Inputs'!$N$15+1)/'Scenario Inputs'!$O$15))*'Scenario Inputs'!$H$15+MAX(0,MIN(1,(A35-'Scenario Inputs'!$N$16+1)/'Scenario Inputs'!$O$16))*'Scenario Inputs'!$H$16+MAX(0,MIN(1,(A35-'Scenario Inputs'!$N$17+1)/'Scenario Inputs'!$O$17))*'Scenario Inputs'!$H$17+MAX(0,MIN(1,(A35-'Scenario Inputs'!$N$18+1)/'Scenario Inputs'!$O$18))*'Scenario Inputs'!$H$18+MAX(0,MIN(1,(A35-'Scenario Inputs'!$N$19+1)/'Scenario Inputs'!$O$19))*'Scenario Inputs'!$H$19+MAX(0,MIN(1,(A35-'Scenario Inputs'!$N$20+1)/'Scenario Inputs'!$O$20))*'Scenario Inputs'!$H$20+MAX(0,MIN(1,(A35-'Scenario Inputs'!$N$21+1)/'Scenario Inputs'!$O$21))*'Scenario Inputs'!$H$21+MAX(0,MIN('Scenario Inputs'!$F$31,A35-'Scenario Inputs'!$F$37+1))*'Scenario Inputs'!$F$32+MAX(0,MIN('Scenario Inputs'!$F$31,A35-'Scenario Inputs'!$F$37+1))*'Scenario Inputs'!$F$36+MAX(0,MIN('Scenario Inputs'!$F$31,A35-'Scenario Inputs'!$F$37+1))*'Scenario Inputs'!$F$39+MAX(0,MIN(1,(A35-'Scenario Inputs'!$B$48+1)/'Scenario Inputs'!$B$49))*'Scenario Inputs'!$B$50</f>
        <v/>
      </c>
      <c r="D35" s="335">
        <f>MAX(0,MIN(1,(A35-'Scenario Inputs'!$N$7+1)/'Scenario Inputs'!$O$7))*'Scenario Inputs'!$J$7+MAX(0,MIN(1,(A35-'Scenario Inputs'!$N$8+1)/'Scenario Inputs'!$O$8))*'Scenario Inputs'!$J$8+MAX(0,MIN(1,(A35-'Scenario Inputs'!$N$9+1)/'Scenario Inputs'!$O$9))*'Scenario Inputs'!$J$9+MAX(0,MIN(1,(A35-'Scenario Inputs'!$N$10+1)/'Scenario Inputs'!$O$10))*'Scenario Inputs'!$J$10+MAX(0,MIN(1,(A35-'Scenario Inputs'!$N$11+1)/'Scenario Inputs'!$O$11))*'Scenario Inputs'!$J$11+MAX(0,MIN(1,(A35-'Scenario Inputs'!$N$12+1)/'Scenario Inputs'!$O$12))*'Scenario Inputs'!$J$12+MAX(0,MIN(1,(A35-'Scenario Inputs'!$N$13+1)/'Scenario Inputs'!$O$13))*'Scenario Inputs'!$J$13+MAX(0,MIN(1,(A35-'Scenario Inputs'!$N$14+1)/'Scenario Inputs'!$O$14))*'Scenario Inputs'!$J$14+MAX(0,MIN(1,(A35-'Scenario Inputs'!$N$15+1)/'Scenario Inputs'!$O$15))*'Scenario Inputs'!$J$15+MAX(0,MIN(1,(A35-'Scenario Inputs'!$N$16+1)/'Scenario Inputs'!$O$16))*'Scenario Inputs'!$J$16+MAX(0,MIN(1,(A35-'Scenario Inputs'!$N$17+1)/'Scenario Inputs'!$O$17))*'Scenario Inputs'!$J$17+MAX(0,MIN(1,(A35-'Scenario Inputs'!$N$18+1)/'Scenario Inputs'!$O$18))*'Scenario Inputs'!$J$18+MAX(0,MIN(1,(A35-'Scenario Inputs'!$N$19+1)/'Scenario Inputs'!$O$19))*'Scenario Inputs'!$J$19+MAX(0,MIN(1,(A35-'Scenario Inputs'!$N$20+1)/'Scenario Inputs'!$O$20))*'Scenario Inputs'!$J$20+MAX(0,MIN(1,(A35-'Scenario Inputs'!$N$21+1)/'Scenario Inputs'!$O$21))*'Scenario Inputs'!$J$21+MAX(0,MIN('Scenario Inputs'!$F$31,A35-'Scenario Inputs'!$F$37+1))*'Scenario Inputs'!$F$32+MAX(0,MIN('Scenario Inputs'!$F$31,A35-'Scenario Inputs'!$F$37+1))*'Scenario Inputs'!$F$36+MAX(0,MIN('Scenario Inputs'!$F$31,A35-'Scenario Inputs'!$F$37+1))*'Scenario Inputs'!$F$39+MAX(0,MIN(1,(A35-'Scenario Inputs'!$B$48+1)/'Scenario Inputs'!$B$49))*'Scenario Inputs'!$B$51</f>
        <v/>
      </c>
      <c r="E35" s="335">
        <f>C35-B35</f>
        <v/>
      </c>
      <c r="F35" s="335">
        <f>D35-B35</f>
        <v/>
      </c>
      <c r="G35" s="335">
        <f>G34+B35</f>
        <v/>
      </c>
      <c r="H35" s="335">
        <f>H34+C35</f>
        <v/>
      </c>
      <c r="I35" s="335">
        <f>H35-G35</f>
        <v/>
      </c>
      <c r="J35" s="335">
        <f>J34+D35-B35</f>
        <v/>
      </c>
      <c r="K35" s="335">
        <f>MAX(0,MIN(1,(A35-'Scenario Inputs'!$N$7+1)/'Scenario Inputs'!$O$7))*'Scenario Inputs'!$L$7+MAX(0,MIN(1,(A35-'Scenario Inputs'!$N$8+1)/'Scenario Inputs'!$O$8))*'Scenario Inputs'!$L$8+MAX(0,MIN(1,(A35-'Scenario Inputs'!$N$9+1)/'Scenario Inputs'!$O$9))*'Scenario Inputs'!$L$9+MAX(0,MIN(1,(A35-'Scenario Inputs'!$N$10+1)/'Scenario Inputs'!$O$10))*'Scenario Inputs'!$L$10+MAX(0,MIN(1,(A35-'Scenario Inputs'!$N$11+1)/'Scenario Inputs'!$O$11))*'Scenario Inputs'!$L$11+MAX(0,MIN(1,(A35-'Scenario Inputs'!$N$12+1)/'Scenario Inputs'!$O$12))*'Scenario Inputs'!$L$12+MAX(0,MIN(1,(A35-'Scenario Inputs'!$N$13+1)/'Scenario Inputs'!$O$13))*'Scenario Inputs'!$L$13+MAX(0,MIN(1,(A35-'Scenario Inputs'!$N$14+1)/'Scenario Inputs'!$O$14))*'Scenario Inputs'!$L$14+MAX(0,MIN(1,(A35-'Scenario Inputs'!$N$15+1)/'Scenario Inputs'!$O$15))*'Scenario Inputs'!$L$15+MAX(0,MIN(1,(A35-'Scenario Inputs'!$N$16+1)/'Scenario Inputs'!$O$16))*'Scenario Inputs'!$L$16+MAX(0,MIN(1,(A35-'Scenario Inputs'!$N$17+1)/'Scenario Inputs'!$O$17))*'Scenario Inputs'!$L$17+MAX(0,MIN(1,(A35-'Scenario Inputs'!$N$18+1)/'Scenario Inputs'!$O$18))*'Scenario Inputs'!$L$18+MAX(0,MIN(1,(A35-'Scenario Inputs'!$N$19+1)/'Scenario Inputs'!$O$19))*'Scenario Inputs'!$L$19+MAX(0,MIN(1,(A35-'Scenario Inputs'!$N$20+1)/'Scenario Inputs'!$O$20))*'Scenario Inputs'!$L$20+MAX(0,MIN(1,(A35-'Scenario Inputs'!$N$21+1)/'Scenario Inputs'!$O$21))*'Scenario Inputs'!$L$21+MAX(0,MIN(1,(A35-'Scenario Inputs'!$B$48+1)/'Scenario Inputs'!$B$49))*'Scenario Inputs'!$B$52</f>
        <v/>
      </c>
      <c r="L35" s="335">
        <f>K35*'Scenario Inputs'!$B$4</f>
        <v/>
      </c>
      <c r="M35" s="335">
        <f>B35-L35</f>
        <v/>
      </c>
      <c r="N35" s="335">
        <f>D35+L35-B35</f>
        <v/>
      </c>
      <c r="O35" s="335">
        <f>O34+L35</f>
        <v/>
      </c>
      <c r="P35" s="335">
        <f>P34+N35</f>
        <v/>
      </c>
    </row>
    <row r="36">
      <c r="A36" t="n">
        <v>32</v>
      </c>
      <c r="B36" s="335">
        <f>MIN(A36,Assumptions!$B$6)*Assumptions!$B$4*Assumptions!$B$17</f>
        <v/>
      </c>
      <c r="C36" s="335">
        <f>MAX(0,MIN(1,(A36-'Scenario Inputs'!$N$7+1)/'Scenario Inputs'!$O$7))*'Scenario Inputs'!$H$7+MAX(0,MIN(1,(A36-'Scenario Inputs'!$N$8+1)/'Scenario Inputs'!$O$8))*'Scenario Inputs'!$H$8+MAX(0,MIN(1,(A36-'Scenario Inputs'!$N$9+1)/'Scenario Inputs'!$O$9))*'Scenario Inputs'!$H$9+MAX(0,MIN(1,(A36-'Scenario Inputs'!$N$10+1)/'Scenario Inputs'!$O$10))*'Scenario Inputs'!$H$10+MAX(0,MIN(1,(A36-'Scenario Inputs'!$N$11+1)/'Scenario Inputs'!$O$11))*'Scenario Inputs'!$H$11+MAX(0,MIN(1,(A36-'Scenario Inputs'!$N$12+1)/'Scenario Inputs'!$O$12))*'Scenario Inputs'!$H$12+MAX(0,MIN(1,(A36-'Scenario Inputs'!$N$13+1)/'Scenario Inputs'!$O$13))*'Scenario Inputs'!$H$13+MAX(0,MIN(1,(A36-'Scenario Inputs'!$N$14+1)/'Scenario Inputs'!$O$14))*'Scenario Inputs'!$H$14+MAX(0,MIN(1,(A36-'Scenario Inputs'!$N$15+1)/'Scenario Inputs'!$O$15))*'Scenario Inputs'!$H$15+MAX(0,MIN(1,(A36-'Scenario Inputs'!$N$16+1)/'Scenario Inputs'!$O$16))*'Scenario Inputs'!$H$16+MAX(0,MIN(1,(A36-'Scenario Inputs'!$N$17+1)/'Scenario Inputs'!$O$17))*'Scenario Inputs'!$H$17+MAX(0,MIN(1,(A36-'Scenario Inputs'!$N$18+1)/'Scenario Inputs'!$O$18))*'Scenario Inputs'!$H$18+MAX(0,MIN(1,(A36-'Scenario Inputs'!$N$19+1)/'Scenario Inputs'!$O$19))*'Scenario Inputs'!$H$19+MAX(0,MIN(1,(A36-'Scenario Inputs'!$N$20+1)/'Scenario Inputs'!$O$20))*'Scenario Inputs'!$H$20+MAX(0,MIN(1,(A36-'Scenario Inputs'!$N$21+1)/'Scenario Inputs'!$O$21))*'Scenario Inputs'!$H$21+MAX(0,MIN('Scenario Inputs'!$F$31,A36-'Scenario Inputs'!$F$37+1))*'Scenario Inputs'!$F$32+MAX(0,MIN('Scenario Inputs'!$F$31,A36-'Scenario Inputs'!$F$37+1))*'Scenario Inputs'!$F$36+MAX(0,MIN('Scenario Inputs'!$F$31,A36-'Scenario Inputs'!$F$37+1))*'Scenario Inputs'!$F$39+MAX(0,MIN(1,(A36-'Scenario Inputs'!$B$48+1)/'Scenario Inputs'!$B$49))*'Scenario Inputs'!$B$50</f>
        <v/>
      </c>
      <c r="D36" s="335">
        <f>MAX(0,MIN(1,(A36-'Scenario Inputs'!$N$7+1)/'Scenario Inputs'!$O$7))*'Scenario Inputs'!$J$7+MAX(0,MIN(1,(A36-'Scenario Inputs'!$N$8+1)/'Scenario Inputs'!$O$8))*'Scenario Inputs'!$J$8+MAX(0,MIN(1,(A36-'Scenario Inputs'!$N$9+1)/'Scenario Inputs'!$O$9))*'Scenario Inputs'!$J$9+MAX(0,MIN(1,(A36-'Scenario Inputs'!$N$10+1)/'Scenario Inputs'!$O$10))*'Scenario Inputs'!$J$10+MAX(0,MIN(1,(A36-'Scenario Inputs'!$N$11+1)/'Scenario Inputs'!$O$11))*'Scenario Inputs'!$J$11+MAX(0,MIN(1,(A36-'Scenario Inputs'!$N$12+1)/'Scenario Inputs'!$O$12))*'Scenario Inputs'!$J$12+MAX(0,MIN(1,(A36-'Scenario Inputs'!$N$13+1)/'Scenario Inputs'!$O$13))*'Scenario Inputs'!$J$13+MAX(0,MIN(1,(A36-'Scenario Inputs'!$N$14+1)/'Scenario Inputs'!$O$14))*'Scenario Inputs'!$J$14+MAX(0,MIN(1,(A36-'Scenario Inputs'!$N$15+1)/'Scenario Inputs'!$O$15))*'Scenario Inputs'!$J$15+MAX(0,MIN(1,(A36-'Scenario Inputs'!$N$16+1)/'Scenario Inputs'!$O$16))*'Scenario Inputs'!$J$16+MAX(0,MIN(1,(A36-'Scenario Inputs'!$N$17+1)/'Scenario Inputs'!$O$17))*'Scenario Inputs'!$J$17+MAX(0,MIN(1,(A36-'Scenario Inputs'!$N$18+1)/'Scenario Inputs'!$O$18))*'Scenario Inputs'!$J$18+MAX(0,MIN(1,(A36-'Scenario Inputs'!$N$19+1)/'Scenario Inputs'!$O$19))*'Scenario Inputs'!$J$19+MAX(0,MIN(1,(A36-'Scenario Inputs'!$N$20+1)/'Scenario Inputs'!$O$20))*'Scenario Inputs'!$J$20+MAX(0,MIN(1,(A36-'Scenario Inputs'!$N$21+1)/'Scenario Inputs'!$O$21))*'Scenario Inputs'!$J$21+MAX(0,MIN('Scenario Inputs'!$F$31,A36-'Scenario Inputs'!$F$37+1))*'Scenario Inputs'!$F$32+MAX(0,MIN('Scenario Inputs'!$F$31,A36-'Scenario Inputs'!$F$37+1))*'Scenario Inputs'!$F$36+MAX(0,MIN('Scenario Inputs'!$F$31,A36-'Scenario Inputs'!$F$37+1))*'Scenario Inputs'!$F$39+MAX(0,MIN(1,(A36-'Scenario Inputs'!$B$48+1)/'Scenario Inputs'!$B$49))*'Scenario Inputs'!$B$51</f>
        <v/>
      </c>
      <c r="E36" s="335">
        <f>C36-B36</f>
        <v/>
      </c>
      <c r="F36" s="335">
        <f>D36-B36</f>
        <v/>
      </c>
      <c r="G36" s="335">
        <f>G35+B36</f>
        <v/>
      </c>
      <c r="H36" s="335">
        <f>H35+C36</f>
        <v/>
      </c>
      <c r="I36" s="335">
        <f>H36-G36</f>
        <v/>
      </c>
      <c r="J36" s="335">
        <f>J35+D36-B36</f>
        <v/>
      </c>
      <c r="K36" s="335">
        <f>MAX(0,MIN(1,(A36-'Scenario Inputs'!$N$7+1)/'Scenario Inputs'!$O$7))*'Scenario Inputs'!$L$7+MAX(0,MIN(1,(A36-'Scenario Inputs'!$N$8+1)/'Scenario Inputs'!$O$8))*'Scenario Inputs'!$L$8+MAX(0,MIN(1,(A36-'Scenario Inputs'!$N$9+1)/'Scenario Inputs'!$O$9))*'Scenario Inputs'!$L$9+MAX(0,MIN(1,(A36-'Scenario Inputs'!$N$10+1)/'Scenario Inputs'!$O$10))*'Scenario Inputs'!$L$10+MAX(0,MIN(1,(A36-'Scenario Inputs'!$N$11+1)/'Scenario Inputs'!$O$11))*'Scenario Inputs'!$L$11+MAX(0,MIN(1,(A36-'Scenario Inputs'!$N$12+1)/'Scenario Inputs'!$O$12))*'Scenario Inputs'!$L$12+MAX(0,MIN(1,(A36-'Scenario Inputs'!$N$13+1)/'Scenario Inputs'!$O$13))*'Scenario Inputs'!$L$13+MAX(0,MIN(1,(A36-'Scenario Inputs'!$N$14+1)/'Scenario Inputs'!$O$14))*'Scenario Inputs'!$L$14+MAX(0,MIN(1,(A36-'Scenario Inputs'!$N$15+1)/'Scenario Inputs'!$O$15))*'Scenario Inputs'!$L$15+MAX(0,MIN(1,(A36-'Scenario Inputs'!$N$16+1)/'Scenario Inputs'!$O$16))*'Scenario Inputs'!$L$16+MAX(0,MIN(1,(A36-'Scenario Inputs'!$N$17+1)/'Scenario Inputs'!$O$17))*'Scenario Inputs'!$L$17+MAX(0,MIN(1,(A36-'Scenario Inputs'!$N$18+1)/'Scenario Inputs'!$O$18))*'Scenario Inputs'!$L$18+MAX(0,MIN(1,(A36-'Scenario Inputs'!$N$19+1)/'Scenario Inputs'!$O$19))*'Scenario Inputs'!$L$19+MAX(0,MIN(1,(A36-'Scenario Inputs'!$N$20+1)/'Scenario Inputs'!$O$20))*'Scenario Inputs'!$L$20+MAX(0,MIN(1,(A36-'Scenario Inputs'!$N$21+1)/'Scenario Inputs'!$O$21))*'Scenario Inputs'!$L$21+MAX(0,MIN(1,(A36-'Scenario Inputs'!$B$48+1)/'Scenario Inputs'!$B$49))*'Scenario Inputs'!$B$52</f>
        <v/>
      </c>
      <c r="L36" s="335">
        <f>K36*'Scenario Inputs'!$B$4</f>
        <v/>
      </c>
      <c r="M36" s="335">
        <f>B36-L36</f>
        <v/>
      </c>
      <c r="N36" s="335">
        <f>D36+L36-B36</f>
        <v/>
      </c>
      <c r="O36" s="335">
        <f>O35+L36</f>
        <v/>
      </c>
      <c r="P36" s="335">
        <f>P35+N36</f>
        <v/>
      </c>
    </row>
    <row r="37">
      <c r="A37" t="n">
        <v>33</v>
      </c>
      <c r="B37" s="335">
        <f>MIN(A37,Assumptions!$B$6)*Assumptions!$B$4*Assumptions!$B$17</f>
        <v/>
      </c>
      <c r="C37" s="335">
        <f>MAX(0,MIN(1,(A37-'Scenario Inputs'!$N$7+1)/'Scenario Inputs'!$O$7))*'Scenario Inputs'!$H$7+MAX(0,MIN(1,(A37-'Scenario Inputs'!$N$8+1)/'Scenario Inputs'!$O$8))*'Scenario Inputs'!$H$8+MAX(0,MIN(1,(A37-'Scenario Inputs'!$N$9+1)/'Scenario Inputs'!$O$9))*'Scenario Inputs'!$H$9+MAX(0,MIN(1,(A37-'Scenario Inputs'!$N$10+1)/'Scenario Inputs'!$O$10))*'Scenario Inputs'!$H$10+MAX(0,MIN(1,(A37-'Scenario Inputs'!$N$11+1)/'Scenario Inputs'!$O$11))*'Scenario Inputs'!$H$11+MAX(0,MIN(1,(A37-'Scenario Inputs'!$N$12+1)/'Scenario Inputs'!$O$12))*'Scenario Inputs'!$H$12+MAX(0,MIN(1,(A37-'Scenario Inputs'!$N$13+1)/'Scenario Inputs'!$O$13))*'Scenario Inputs'!$H$13+MAX(0,MIN(1,(A37-'Scenario Inputs'!$N$14+1)/'Scenario Inputs'!$O$14))*'Scenario Inputs'!$H$14+MAX(0,MIN(1,(A37-'Scenario Inputs'!$N$15+1)/'Scenario Inputs'!$O$15))*'Scenario Inputs'!$H$15+MAX(0,MIN(1,(A37-'Scenario Inputs'!$N$16+1)/'Scenario Inputs'!$O$16))*'Scenario Inputs'!$H$16+MAX(0,MIN(1,(A37-'Scenario Inputs'!$N$17+1)/'Scenario Inputs'!$O$17))*'Scenario Inputs'!$H$17+MAX(0,MIN(1,(A37-'Scenario Inputs'!$N$18+1)/'Scenario Inputs'!$O$18))*'Scenario Inputs'!$H$18+MAX(0,MIN(1,(A37-'Scenario Inputs'!$N$19+1)/'Scenario Inputs'!$O$19))*'Scenario Inputs'!$H$19+MAX(0,MIN(1,(A37-'Scenario Inputs'!$N$20+1)/'Scenario Inputs'!$O$20))*'Scenario Inputs'!$H$20+MAX(0,MIN(1,(A37-'Scenario Inputs'!$N$21+1)/'Scenario Inputs'!$O$21))*'Scenario Inputs'!$H$21+MAX(0,MIN('Scenario Inputs'!$F$31,A37-'Scenario Inputs'!$F$37+1))*'Scenario Inputs'!$F$32+MAX(0,MIN('Scenario Inputs'!$F$31,A37-'Scenario Inputs'!$F$37+1))*'Scenario Inputs'!$F$36+MAX(0,MIN('Scenario Inputs'!$F$31,A37-'Scenario Inputs'!$F$37+1))*'Scenario Inputs'!$F$39+MAX(0,MIN(1,(A37-'Scenario Inputs'!$B$48+1)/'Scenario Inputs'!$B$49))*'Scenario Inputs'!$B$50</f>
        <v/>
      </c>
      <c r="D37" s="335">
        <f>MAX(0,MIN(1,(A37-'Scenario Inputs'!$N$7+1)/'Scenario Inputs'!$O$7))*'Scenario Inputs'!$J$7+MAX(0,MIN(1,(A37-'Scenario Inputs'!$N$8+1)/'Scenario Inputs'!$O$8))*'Scenario Inputs'!$J$8+MAX(0,MIN(1,(A37-'Scenario Inputs'!$N$9+1)/'Scenario Inputs'!$O$9))*'Scenario Inputs'!$J$9+MAX(0,MIN(1,(A37-'Scenario Inputs'!$N$10+1)/'Scenario Inputs'!$O$10))*'Scenario Inputs'!$J$10+MAX(0,MIN(1,(A37-'Scenario Inputs'!$N$11+1)/'Scenario Inputs'!$O$11))*'Scenario Inputs'!$J$11+MAX(0,MIN(1,(A37-'Scenario Inputs'!$N$12+1)/'Scenario Inputs'!$O$12))*'Scenario Inputs'!$J$12+MAX(0,MIN(1,(A37-'Scenario Inputs'!$N$13+1)/'Scenario Inputs'!$O$13))*'Scenario Inputs'!$J$13+MAX(0,MIN(1,(A37-'Scenario Inputs'!$N$14+1)/'Scenario Inputs'!$O$14))*'Scenario Inputs'!$J$14+MAX(0,MIN(1,(A37-'Scenario Inputs'!$N$15+1)/'Scenario Inputs'!$O$15))*'Scenario Inputs'!$J$15+MAX(0,MIN(1,(A37-'Scenario Inputs'!$N$16+1)/'Scenario Inputs'!$O$16))*'Scenario Inputs'!$J$16+MAX(0,MIN(1,(A37-'Scenario Inputs'!$N$17+1)/'Scenario Inputs'!$O$17))*'Scenario Inputs'!$J$17+MAX(0,MIN(1,(A37-'Scenario Inputs'!$N$18+1)/'Scenario Inputs'!$O$18))*'Scenario Inputs'!$J$18+MAX(0,MIN(1,(A37-'Scenario Inputs'!$N$19+1)/'Scenario Inputs'!$O$19))*'Scenario Inputs'!$J$19+MAX(0,MIN(1,(A37-'Scenario Inputs'!$N$20+1)/'Scenario Inputs'!$O$20))*'Scenario Inputs'!$J$20+MAX(0,MIN(1,(A37-'Scenario Inputs'!$N$21+1)/'Scenario Inputs'!$O$21))*'Scenario Inputs'!$J$21+MAX(0,MIN('Scenario Inputs'!$F$31,A37-'Scenario Inputs'!$F$37+1))*'Scenario Inputs'!$F$32+MAX(0,MIN('Scenario Inputs'!$F$31,A37-'Scenario Inputs'!$F$37+1))*'Scenario Inputs'!$F$36+MAX(0,MIN('Scenario Inputs'!$F$31,A37-'Scenario Inputs'!$F$37+1))*'Scenario Inputs'!$F$39+MAX(0,MIN(1,(A37-'Scenario Inputs'!$B$48+1)/'Scenario Inputs'!$B$49))*'Scenario Inputs'!$B$51</f>
        <v/>
      </c>
      <c r="E37" s="335">
        <f>C37-B37</f>
        <v/>
      </c>
      <c r="F37" s="335">
        <f>D37-B37</f>
        <v/>
      </c>
      <c r="G37" s="335">
        <f>G36+B37</f>
        <v/>
      </c>
      <c r="H37" s="335">
        <f>H36+C37</f>
        <v/>
      </c>
      <c r="I37" s="335">
        <f>H37-G37</f>
        <v/>
      </c>
      <c r="J37" s="335">
        <f>J36+D37-B37</f>
        <v/>
      </c>
      <c r="K37" s="335">
        <f>MAX(0,MIN(1,(A37-'Scenario Inputs'!$N$7+1)/'Scenario Inputs'!$O$7))*'Scenario Inputs'!$L$7+MAX(0,MIN(1,(A37-'Scenario Inputs'!$N$8+1)/'Scenario Inputs'!$O$8))*'Scenario Inputs'!$L$8+MAX(0,MIN(1,(A37-'Scenario Inputs'!$N$9+1)/'Scenario Inputs'!$O$9))*'Scenario Inputs'!$L$9+MAX(0,MIN(1,(A37-'Scenario Inputs'!$N$10+1)/'Scenario Inputs'!$O$10))*'Scenario Inputs'!$L$10+MAX(0,MIN(1,(A37-'Scenario Inputs'!$N$11+1)/'Scenario Inputs'!$O$11))*'Scenario Inputs'!$L$11+MAX(0,MIN(1,(A37-'Scenario Inputs'!$N$12+1)/'Scenario Inputs'!$O$12))*'Scenario Inputs'!$L$12+MAX(0,MIN(1,(A37-'Scenario Inputs'!$N$13+1)/'Scenario Inputs'!$O$13))*'Scenario Inputs'!$L$13+MAX(0,MIN(1,(A37-'Scenario Inputs'!$N$14+1)/'Scenario Inputs'!$O$14))*'Scenario Inputs'!$L$14+MAX(0,MIN(1,(A37-'Scenario Inputs'!$N$15+1)/'Scenario Inputs'!$O$15))*'Scenario Inputs'!$L$15+MAX(0,MIN(1,(A37-'Scenario Inputs'!$N$16+1)/'Scenario Inputs'!$O$16))*'Scenario Inputs'!$L$16+MAX(0,MIN(1,(A37-'Scenario Inputs'!$N$17+1)/'Scenario Inputs'!$O$17))*'Scenario Inputs'!$L$17+MAX(0,MIN(1,(A37-'Scenario Inputs'!$N$18+1)/'Scenario Inputs'!$O$18))*'Scenario Inputs'!$L$18+MAX(0,MIN(1,(A37-'Scenario Inputs'!$N$19+1)/'Scenario Inputs'!$O$19))*'Scenario Inputs'!$L$19+MAX(0,MIN(1,(A37-'Scenario Inputs'!$N$20+1)/'Scenario Inputs'!$O$20))*'Scenario Inputs'!$L$20+MAX(0,MIN(1,(A37-'Scenario Inputs'!$N$21+1)/'Scenario Inputs'!$O$21))*'Scenario Inputs'!$L$21+MAX(0,MIN(1,(A37-'Scenario Inputs'!$B$48+1)/'Scenario Inputs'!$B$49))*'Scenario Inputs'!$B$52</f>
        <v/>
      </c>
      <c r="L37" s="335">
        <f>K37*'Scenario Inputs'!$B$4</f>
        <v/>
      </c>
      <c r="M37" s="335">
        <f>B37-L37</f>
        <v/>
      </c>
      <c r="N37" s="335">
        <f>D37+L37-B37</f>
        <v/>
      </c>
      <c r="O37" s="335">
        <f>O36+L37</f>
        <v/>
      </c>
      <c r="P37" s="335">
        <f>P36+N37</f>
        <v/>
      </c>
    </row>
    <row r="38">
      <c r="A38" t="n">
        <v>34</v>
      </c>
      <c r="B38" s="335">
        <f>MIN(A38,Assumptions!$B$6)*Assumptions!$B$4*Assumptions!$B$17</f>
        <v/>
      </c>
      <c r="C38" s="335">
        <f>MAX(0,MIN(1,(A38-'Scenario Inputs'!$N$7+1)/'Scenario Inputs'!$O$7))*'Scenario Inputs'!$H$7+MAX(0,MIN(1,(A38-'Scenario Inputs'!$N$8+1)/'Scenario Inputs'!$O$8))*'Scenario Inputs'!$H$8+MAX(0,MIN(1,(A38-'Scenario Inputs'!$N$9+1)/'Scenario Inputs'!$O$9))*'Scenario Inputs'!$H$9+MAX(0,MIN(1,(A38-'Scenario Inputs'!$N$10+1)/'Scenario Inputs'!$O$10))*'Scenario Inputs'!$H$10+MAX(0,MIN(1,(A38-'Scenario Inputs'!$N$11+1)/'Scenario Inputs'!$O$11))*'Scenario Inputs'!$H$11+MAX(0,MIN(1,(A38-'Scenario Inputs'!$N$12+1)/'Scenario Inputs'!$O$12))*'Scenario Inputs'!$H$12+MAX(0,MIN(1,(A38-'Scenario Inputs'!$N$13+1)/'Scenario Inputs'!$O$13))*'Scenario Inputs'!$H$13+MAX(0,MIN(1,(A38-'Scenario Inputs'!$N$14+1)/'Scenario Inputs'!$O$14))*'Scenario Inputs'!$H$14+MAX(0,MIN(1,(A38-'Scenario Inputs'!$N$15+1)/'Scenario Inputs'!$O$15))*'Scenario Inputs'!$H$15+MAX(0,MIN(1,(A38-'Scenario Inputs'!$N$16+1)/'Scenario Inputs'!$O$16))*'Scenario Inputs'!$H$16+MAX(0,MIN(1,(A38-'Scenario Inputs'!$N$17+1)/'Scenario Inputs'!$O$17))*'Scenario Inputs'!$H$17+MAX(0,MIN(1,(A38-'Scenario Inputs'!$N$18+1)/'Scenario Inputs'!$O$18))*'Scenario Inputs'!$H$18+MAX(0,MIN(1,(A38-'Scenario Inputs'!$N$19+1)/'Scenario Inputs'!$O$19))*'Scenario Inputs'!$H$19+MAX(0,MIN(1,(A38-'Scenario Inputs'!$N$20+1)/'Scenario Inputs'!$O$20))*'Scenario Inputs'!$H$20+MAX(0,MIN(1,(A38-'Scenario Inputs'!$N$21+1)/'Scenario Inputs'!$O$21))*'Scenario Inputs'!$H$21+MAX(0,MIN('Scenario Inputs'!$F$31,A38-'Scenario Inputs'!$F$37+1))*'Scenario Inputs'!$F$32+MAX(0,MIN('Scenario Inputs'!$F$31,A38-'Scenario Inputs'!$F$37+1))*'Scenario Inputs'!$F$36+MAX(0,MIN('Scenario Inputs'!$F$31,A38-'Scenario Inputs'!$F$37+1))*'Scenario Inputs'!$F$39+MAX(0,MIN(1,(A38-'Scenario Inputs'!$B$48+1)/'Scenario Inputs'!$B$49))*'Scenario Inputs'!$B$50</f>
        <v/>
      </c>
      <c r="D38" s="335">
        <f>MAX(0,MIN(1,(A38-'Scenario Inputs'!$N$7+1)/'Scenario Inputs'!$O$7))*'Scenario Inputs'!$J$7+MAX(0,MIN(1,(A38-'Scenario Inputs'!$N$8+1)/'Scenario Inputs'!$O$8))*'Scenario Inputs'!$J$8+MAX(0,MIN(1,(A38-'Scenario Inputs'!$N$9+1)/'Scenario Inputs'!$O$9))*'Scenario Inputs'!$J$9+MAX(0,MIN(1,(A38-'Scenario Inputs'!$N$10+1)/'Scenario Inputs'!$O$10))*'Scenario Inputs'!$J$10+MAX(0,MIN(1,(A38-'Scenario Inputs'!$N$11+1)/'Scenario Inputs'!$O$11))*'Scenario Inputs'!$J$11+MAX(0,MIN(1,(A38-'Scenario Inputs'!$N$12+1)/'Scenario Inputs'!$O$12))*'Scenario Inputs'!$J$12+MAX(0,MIN(1,(A38-'Scenario Inputs'!$N$13+1)/'Scenario Inputs'!$O$13))*'Scenario Inputs'!$J$13+MAX(0,MIN(1,(A38-'Scenario Inputs'!$N$14+1)/'Scenario Inputs'!$O$14))*'Scenario Inputs'!$J$14+MAX(0,MIN(1,(A38-'Scenario Inputs'!$N$15+1)/'Scenario Inputs'!$O$15))*'Scenario Inputs'!$J$15+MAX(0,MIN(1,(A38-'Scenario Inputs'!$N$16+1)/'Scenario Inputs'!$O$16))*'Scenario Inputs'!$J$16+MAX(0,MIN(1,(A38-'Scenario Inputs'!$N$17+1)/'Scenario Inputs'!$O$17))*'Scenario Inputs'!$J$17+MAX(0,MIN(1,(A38-'Scenario Inputs'!$N$18+1)/'Scenario Inputs'!$O$18))*'Scenario Inputs'!$J$18+MAX(0,MIN(1,(A38-'Scenario Inputs'!$N$19+1)/'Scenario Inputs'!$O$19))*'Scenario Inputs'!$J$19+MAX(0,MIN(1,(A38-'Scenario Inputs'!$N$20+1)/'Scenario Inputs'!$O$20))*'Scenario Inputs'!$J$20+MAX(0,MIN(1,(A38-'Scenario Inputs'!$N$21+1)/'Scenario Inputs'!$O$21))*'Scenario Inputs'!$J$21+MAX(0,MIN('Scenario Inputs'!$F$31,A38-'Scenario Inputs'!$F$37+1))*'Scenario Inputs'!$F$32+MAX(0,MIN('Scenario Inputs'!$F$31,A38-'Scenario Inputs'!$F$37+1))*'Scenario Inputs'!$F$36+MAX(0,MIN('Scenario Inputs'!$F$31,A38-'Scenario Inputs'!$F$37+1))*'Scenario Inputs'!$F$39+MAX(0,MIN(1,(A38-'Scenario Inputs'!$B$48+1)/'Scenario Inputs'!$B$49))*'Scenario Inputs'!$B$51</f>
        <v/>
      </c>
      <c r="E38" s="335">
        <f>C38-B38</f>
        <v/>
      </c>
      <c r="F38" s="335">
        <f>D38-B38</f>
        <v/>
      </c>
      <c r="G38" s="335">
        <f>G37+B38</f>
        <v/>
      </c>
      <c r="H38" s="335">
        <f>H37+C38</f>
        <v/>
      </c>
      <c r="I38" s="335">
        <f>H38-G38</f>
        <v/>
      </c>
      <c r="J38" s="335">
        <f>J37+D38-B38</f>
        <v/>
      </c>
      <c r="K38" s="335">
        <f>MAX(0,MIN(1,(A38-'Scenario Inputs'!$N$7+1)/'Scenario Inputs'!$O$7))*'Scenario Inputs'!$L$7+MAX(0,MIN(1,(A38-'Scenario Inputs'!$N$8+1)/'Scenario Inputs'!$O$8))*'Scenario Inputs'!$L$8+MAX(0,MIN(1,(A38-'Scenario Inputs'!$N$9+1)/'Scenario Inputs'!$O$9))*'Scenario Inputs'!$L$9+MAX(0,MIN(1,(A38-'Scenario Inputs'!$N$10+1)/'Scenario Inputs'!$O$10))*'Scenario Inputs'!$L$10+MAX(0,MIN(1,(A38-'Scenario Inputs'!$N$11+1)/'Scenario Inputs'!$O$11))*'Scenario Inputs'!$L$11+MAX(0,MIN(1,(A38-'Scenario Inputs'!$N$12+1)/'Scenario Inputs'!$O$12))*'Scenario Inputs'!$L$12+MAX(0,MIN(1,(A38-'Scenario Inputs'!$N$13+1)/'Scenario Inputs'!$O$13))*'Scenario Inputs'!$L$13+MAX(0,MIN(1,(A38-'Scenario Inputs'!$N$14+1)/'Scenario Inputs'!$O$14))*'Scenario Inputs'!$L$14+MAX(0,MIN(1,(A38-'Scenario Inputs'!$N$15+1)/'Scenario Inputs'!$O$15))*'Scenario Inputs'!$L$15+MAX(0,MIN(1,(A38-'Scenario Inputs'!$N$16+1)/'Scenario Inputs'!$O$16))*'Scenario Inputs'!$L$16+MAX(0,MIN(1,(A38-'Scenario Inputs'!$N$17+1)/'Scenario Inputs'!$O$17))*'Scenario Inputs'!$L$17+MAX(0,MIN(1,(A38-'Scenario Inputs'!$N$18+1)/'Scenario Inputs'!$O$18))*'Scenario Inputs'!$L$18+MAX(0,MIN(1,(A38-'Scenario Inputs'!$N$19+1)/'Scenario Inputs'!$O$19))*'Scenario Inputs'!$L$19+MAX(0,MIN(1,(A38-'Scenario Inputs'!$N$20+1)/'Scenario Inputs'!$O$20))*'Scenario Inputs'!$L$20+MAX(0,MIN(1,(A38-'Scenario Inputs'!$N$21+1)/'Scenario Inputs'!$O$21))*'Scenario Inputs'!$L$21+MAX(0,MIN(1,(A38-'Scenario Inputs'!$B$48+1)/'Scenario Inputs'!$B$49))*'Scenario Inputs'!$B$52</f>
        <v/>
      </c>
      <c r="L38" s="335">
        <f>K38*'Scenario Inputs'!$B$4</f>
        <v/>
      </c>
      <c r="M38" s="335">
        <f>B38-L38</f>
        <v/>
      </c>
      <c r="N38" s="335">
        <f>D38+L38-B38</f>
        <v/>
      </c>
      <c r="O38" s="335">
        <f>O37+L38</f>
        <v/>
      </c>
      <c r="P38" s="335">
        <f>P37+N38</f>
        <v/>
      </c>
    </row>
    <row r="39">
      <c r="A39" t="n">
        <v>35</v>
      </c>
      <c r="B39" s="335">
        <f>MIN(A39,Assumptions!$B$6)*Assumptions!$B$4*Assumptions!$B$17</f>
        <v/>
      </c>
      <c r="C39" s="335">
        <f>MAX(0,MIN(1,(A39-'Scenario Inputs'!$N$7+1)/'Scenario Inputs'!$O$7))*'Scenario Inputs'!$H$7+MAX(0,MIN(1,(A39-'Scenario Inputs'!$N$8+1)/'Scenario Inputs'!$O$8))*'Scenario Inputs'!$H$8+MAX(0,MIN(1,(A39-'Scenario Inputs'!$N$9+1)/'Scenario Inputs'!$O$9))*'Scenario Inputs'!$H$9+MAX(0,MIN(1,(A39-'Scenario Inputs'!$N$10+1)/'Scenario Inputs'!$O$10))*'Scenario Inputs'!$H$10+MAX(0,MIN(1,(A39-'Scenario Inputs'!$N$11+1)/'Scenario Inputs'!$O$11))*'Scenario Inputs'!$H$11+MAX(0,MIN(1,(A39-'Scenario Inputs'!$N$12+1)/'Scenario Inputs'!$O$12))*'Scenario Inputs'!$H$12+MAX(0,MIN(1,(A39-'Scenario Inputs'!$N$13+1)/'Scenario Inputs'!$O$13))*'Scenario Inputs'!$H$13+MAX(0,MIN(1,(A39-'Scenario Inputs'!$N$14+1)/'Scenario Inputs'!$O$14))*'Scenario Inputs'!$H$14+MAX(0,MIN(1,(A39-'Scenario Inputs'!$N$15+1)/'Scenario Inputs'!$O$15))*'Scenario Inputs'!$H$15+MAX(0,MIN(1,(A39-'Scenario Inputs'!$N$16+1)/'Scenario Inputs'!$O$16))*'Scenario Inputs'!$H$16+MAX(0,MIN(1,(A39-'Scenario Inputs'!$N$17+1)/'Scenario Inputs'!$O$17))*'Scenario Inputs'!$H$17+MAX(0,MIN(1,(A39-'Scenario Inputs'!$N$18+1)/'Scenario Inputs'!$O$18))*'Scenario Inputs'!$H$18+MAX(0,MIN(1,(A39-'Scenario Inputs'!$N$19+1)/'Scenario Inputs'!$O$19))*'Scenario Inputs'!$H$19+MAX(0,MIN(1,(A39-'Scenario Inputs'!$N$20+1)/'Scenario Inputs'!$O$20))*'Scenario Inputs'!$H$20+MAX(0,MIN(1,(A39-'Scenario Inputs'!$N$21+1)/'Scenario Inputs'!$O$21))*'Scenario Inputs'!$H$21+MAX(0,MIN('Scenario Inputs'!$F$31,A39-'Scenario Inputs'!$F$37+1))*'Scenario Inputs'!$F$32+MAX(0,MIN('Scenario Inputs'!$F$31,A39-'Scenario Inputs'!$F$37+1))*'Scenario Inputs'!$F$36+MAX(0,MIN('Scenario Inputs'!$F$31,A39-'Scenario Inputs'!$F$37+1))*'Scenario Inputs'!$F$39+MAX(0,MIN(1,(A39-'Scenario Inputs'!$B$48+1)/'Scenario Inputs'!$B$49))*'Scenario Inputs'!$B$50</f>
        <v/>
      </c>
      <c r="D39" s="335">
        <f>MAX(0,MIN(1,(A39-'Scenario Inputs'!$N$7+1)/'Scenario Inputs'!$O$7))*'Scenario Inputs'!$J$7+MAX(0,MIN(1,(A39-'Scenario Inputs'!$N$8+1)/'Scenario Inputs'!$O$8))*'Scenario Inputs'!$J$8+MAX(0,MIN(1,(A39-'Scenario Inputs'!$N$9+1)/'Scenario Inputs'!$O$9))*'Scenario Inputs'!$J$9+MAX(0,MIN(1,(A39-'Scenario Inputs'!$N$10+1)/'Scenario Inputs'!$O$10))*'Scenario Inputs'!$J$10+MAX(0,MIN(1,(A39-'Scenario Inputs'!$N$11+1)/'Scenario Inputs'!$O$11))*'Scenario Inputs'!$J$11+MAX(0,MIN(1,(A39-'Scenario Inputs'!$N$12+1)/'Scenario Inputs'!$O$12))*'Scenario Inputs'!$J$12+MAX(0,MIN(1,(A39-'Scenario Inputs'!$N$13+1)/'Scenario Inputs'!$O$13))*'Scenario Inputs'!$J$13+MAX(0,MIN(1,(A39-'Scenario Inputs'!$N$14+1)/'Scenario Inputs'!$O$14))*'Scenario Inputs'!$J$14+MAX(0,MIN(1,(A39-'Scenario Inputs'!$N$15+1)/'Scenario Inputs'!$O$15))*'Scenario Inputs'!$J$15+MAX(0,MIN(1,(A39-'Scenario Inputs'!$N$16+1)/'Scenario Inputs'!$O$16))*'Scenario Inputs'!$J$16+MAX(0,MIN(1,(A39-'Scenario Inputs'!$N$17+1)/'Scenario Inputs'!$O$17))*'Scenario Inputs'!$J$17+MAX(0,MIN(1,(A39-'Scenario Inputs'!$N$18+1)/'Scenario Inputs'!$O$18))*'Scenario Inputs'!$J$18+MAX(0,MIN(1,(A39-'Scenario Inputs'!$N$19+1)/'Scenario Inputs'!$O$19))*'Scenario Inputs'!$J$19+MAX(0,MIN(1,(A39-'Scenario Inputs'!$N$20+1)/'Scenario Inputs'!$O$20))*'Scenario Inputs'!$J$20+MAX(0,MIN(1,(A39-'Scenario Inputs'!$N$21+1)/'Scenario Inputs'!$O$21))*'Scenario Inputs'!$J$21+MAX(0,MIN('Scenario Inputs'!$F$31,A39-'Scenario Inputs'!$F$37+1))*'Scenario Inputs'!$F$32+MAX(0,MIN('Scenario Inputs'!$F$31,A39-'Scenario Inputs'!$F$37+1))*'Scenario Inputs'!$F$36+MAX(0,MIN('Scenario Inputs'!$F$31,A39-'Scenario Inputs'!$F$37+1))*'Scenario Inputs'!$F$39+MAX(0,MIN(1,(A39-'Scenario Inputs'!$B$48+1)/'Scenario Inputs'!$B$49))*'Scenario Inputs'!$B$51</f>
        <v/>
      </c>
      <c r="E39" s="335">
        <f>C39-B39</f>
        <v/>
      </c>
      <c r="F39" s="335">
        <f>D39-B39</f>
        <v/>
      </c>
      <c r="G39" s="335">
        <f>G38+B39</f>
        <v/>
      </c>
      <c r="H39" s="335">
        <f>H38+C39</f>
        <v/>
      </c>
      <c r="I39" s="335">
        <f>H39-G39</f>
        <v/>
      </c>
      <c r="J39" s="335">
        <f>J38+D39-B39</f>
        <v/>
      </c>
      <c r="K39" s="335">
        <f>MAX(0,MIN(1,(A39-'Scenario Inputs'!$N$7+1)/'Scenario Inputs'!$O$7))*'Scenario Inputs'!$L$7+MAX(0,MIN(1,(A39-'Scenario Inputs'!$N$8+1)/'Scenario Inputs'!$O$8))*'Scenario Inputs'!$L$8+MAX(0,MIN(1,(A39-'Scenario Inputs'!$N$9+1)/'Scenario Inputs'!$O$9))*'Scenario Inputs'!$L$9+MAX(0,MIN(1,(A39-'Scenario Inputs'!$N$10+1)/'Scenario Inputs'!$O$10))*'Scenario Inputs'!$L$10+MAX(0,MIN(1,(A39-'Scenario Inputs'!$N$11+1)/'Scenario Inputs'!$O$11))*'Scenario Inputs'!$L$11+MAX(0,MIN(1,(A39-'Scenario Inputs'!$N$12+1)/'Scenario Inputs'!$O$12))*'Scenario Inputs'!$L$12+MAX(0,MIN(1,(A39-'Scenario Inputs'!$N$13+1)/'Scenario Inputs'!$O$13))*'Scenario Inputs'!$L$13+MAX(0,MIN(1,(A39-'Scenario Inputs'!$N$14+1)/'Scenario Inputs'!$O$14))*'Scenario Inputs'!$L$14+MAX(0,MIN(1,(A39-'Scenario Inputs'!$N$15+1)/'Scenario Inputs'!$O$15))*'Scenario Inputs'!$L$15+MAX(0,MIN(1,(A39-'Scenario Inputs'!$N$16+1)/'Scenario Inputs'!$O$16))*'Scenario Inputs'!$L$16+MAX(0,MIN(1,(A39-'Scenario Inputs'!$N$17+1)/'Scenario Inputs'!$O$17))*'Scenario Inputs'!$L$17+MAX(0,MIN(1,(A39-'Scenario Inputs'!$N$18+1)/'Scenario Inputs'!$O$18))*'Scenario Inputs'!$L$18+MAX(0,MIN(1,(A39-'Scenario Inputs'!$N$19+1)/'Scenario Inputs'!$O$19))*'Scenario Inputs'!$L$19+MAX(0,MIN(1,(A39-'Scenario Inputs'!$N$20+1)/'Scenario Inputs'!$O$20))*'Scenario Inputs'!$L$20+MAX(0,MIN(1,(A39-'Scenario Inputs'!$N$21+1)/'Scenario Inputs'!$O$21))*'Scenario Inputs'!$L$21+MAX(0,MIN(1,(A39-'Scenario Inputs'!$B$48+1)/'Scenario Inputs'!$B$49))*'Scenario Inputs'!$B$52</f>
        <v/>
      </c>
      <c r="L39" s="335">
        <f>K39*'Scenario Inputs'!$B$4</f>
        <v/>
      </c>
      <c r="M39" s="335">
        <f>B39-L39</f>
        <v/>
      </c>
      <c r="N39" s="335">
        <f>D39+L39-B39</f>
        <v/>
      </c>
      <c r="O39" s="335">
        <f>O38+L39</f>
        <v/>
      </c>
      <c r="P39" s="335">
        <f>P38+N39</f>
        <v/>
      </c>
    </row>
    <row r="40">
      <c r="A40" t="n">
        <v>36</v>
      </c>
      <c r="B40" s="335">
        <f>MIN(A40,Assumptions!$B$6)*Assumptions!$B$4*Assumptions!$B$17</f>
        <v/>
      </c>
      <c r="C40" s="335">
        <f>MAX(0,MIN(1,(A40-'Scenario Inputs'!$N$7+1)/'Scenario Inputs'!$O$7))*'Scenario Inputs'!$H$7+MAX(0,MIN(1,(A40-'Scenario Inputs'!$N$8+1)/'Scenario Inputs'!$O$8))*'Scenario Inputs'!$H$8+MAX(0,MIN(1,(A40-'Scenario Inputs'!$N$9+1)/'Scenario Inputs'!$O$9))*'Scenario Inputs'!$H$9+MAX(0,MIN(1,(A40-'Scenario Inputs'!$N$10+1)/'Scenario Inputs'!$O$10))*'Scenario Inputs'!$H$10+MAX(0,MIN(1,(A40-'Scenario Inputs'!$N$11+1)/'Scenario Inputs'!$O$11))*'Scenario Inputs'!$H$11+MAX(0,MIN(1,(A40-'Scenario Inputs'!$N$12+1)/'Scenario Inputs'!$O$12))*'Scenario Inputs'!$H$12+MAX(0,MIN(1,(A40-'Scenario Inputs'!$N$13+1)/'Scenario Inputs'!$O$13))*'Scenario Inputs'!$H$13+MAX(0,MIN(1,(A40-'Scenario Inputs'!$N$14+1)/'Scenario Inputs'!$O$14))*'Scenario Inputs'!$H$14+MAX(0,MIN(1,(A40-'Scenario Inputs'!$N$15+1)/'Scenario Inputs'!$O$15))*'Scenario Inputs'!$H$15+MAX(0,MIN(1,(A40-'Scenario Inputs'!$N$16+1)/'Scenario Inputs'!$O$16))*'Scenario Inputs'!$H$16+MAX(0,MIN(1,(A40-'Scenario Inputs'!$N$17+1)/'Scenario Inputs'!$O$17))*'Scenario Inputs'!$H$17+MAX(0,MIN(1,(A40-'Scenario Inputs'!$N$18+1)/'Scenario Inputs'!$O$18))*'Scenario Inputs'!$H$18+MAX(0,MIN(1,(A40-'Scenario Inputs'!$N$19+1)/'Scenario Inputs'!$O$19))*'Scenario Inputs'!$H$19+MAX(0,MIN(1,(A40-'Scenario Inputs'!$N$20+1)/'Scenario Inputs'!$O$20))*'Scenario Inputs'!$H$20+MAX(0,MIN(1,(A40-'Scenario Inputs'!$N$21+1)/'Scenario Inputs'!$O$21))*'Scenario Inputs'!$H$21+MAX(0,MIN('Scenario Inputs'!$F$31,A40-'Scenario Inputs'!$F$37+1))*'Scenario Inputs'!$F$32+MAX(0,MIN('Scenario Inputs'!$F$31,A40-'Scenario Inputs'!$F$37+1))*'Scenario Inputs'!$F$36+MAX(0,MIN('Scenario Inputs'!$F$31,A40-'Scenario Inputs'!$F$37+1))*'Scenario Inputs'!$F$39+MAX(0,MIN(1,(A40-'Scenario Inputs'!$B$48+1)/'Scenario Inputs'!$B$49))*'Scenario Inputs'!$B$50</f>
        <v/>
      </c>
      <c r="D40" s="335">
        <f>MAX(0,MIN(1,(A40-'Scenario Inputs'!$N$7+1)/'Scenario Inputs'!$O$7))*'Scenario Inputs'!$J$7+MAX(0,MIN(1,(A40-'Scenario Inputs'!$N$8+1)/'Scenario Inputs'!$O$8))*'Scenario Inputs'!$J$8+MAX(0,MIN(1,(A40-'Scenario Inputs'!$N$9+1)/'Scenario Inputs'!$O$9))*'Scenario Inputs'!$J$9+MAX(0,MIN(1,(A40-'Scenario Inputs'!$N$10+1)/'Scenario Inputs'!$O$10))*'Scenario Inputs'!$J$10+MAX(0,MIN(1,(A40-'Scenario Inputs'!$N$11+1)/'Scenario Inputs'!$O$11))*'Scenario Inputs'!$J$11+MAX(0,MIN(1,(A40-'Scenario Inputs'!$N$12+1)/'Scenario Inputs'!$O$12))*'Scenario Inputs'!$J$12+MAX(0,MIN(1,(A40-'Scenario Inputs'!$N$13+1)/'Scenario Inputs'!$O$13))*'Scenario Inputs'!$J$13+MAX(0,MIN(1,(A40-'Scenario Inputs'!$N$14+1)/'Scenario Inputs'!$O$14))*'Scenario Inputs'!$J$14+MAX(0,MIN(1,(A40-'Scenario Inputs'!$N$15+1)/'Scenario Inputs'!$O$15))*'Scenario Inputs'!$J$15+MAX(0,MIN(1,(A40-'Scenario Inputs'!$N$16+1)/'Scenario Inputs'!$O$16))*'Scenario Inputs'!$J$16+MAX(0,MIN(1,(A40-'Scenario Inputs'!$N$17+1)/'Scenario Inputs'!$O$17))*'Scenario Inputs'!$J$17+MAX(0,MIN(1,(A40-'Scenario Inputs'!$N$18+1)/'Scenario Inputs'!$O$18))*'Scenario Inputs'!$J$18+MAX(0,MIN(1,(A40-'Scenario Inputs'!$N$19+1)/'Scenario Inputs'!$O$19))*'Scenario Inputs'!$J$19+MAX(0,MIN(1,(A40-'Scenario Inputs'!$N$20+1)/'Scenario Inputs'!$O$20))*'Scenario Inputs'!$J$20+MAX(0,MIN(1,(A40-'Scenario Inputs'!$N$21+1)/'Scenario Inputs'!$O$21))*'Scenario Inputs'!$J$21+MAX(0,MIN('Scenario Inputs'!$F$31,A40-'Scenario Inputs'!$F$37+1))*'Scenario Inputs'!$F$32+MAX(0,MIN('Scenario Inputs'!$F$31,A40-'Scenario Inputs'!$F$37+1))*'Scenario Inputs'!$F$36+MAX(0,MIN('Scenario Inputs'!$F$31,A40-'Scenario Inputs'!$F$37+1))*'Scenario Inputs'!$F$39+MAX(0,MIN(1,(A40-'Scenario Inputs'!$B$48+1)/'Scenario Inputs'!$B$49))*'Scenario Inputs'!$B$51</f>
        <v/>
      </c>
      <c r="E40" s="335">
        <f>C40-B40</f>
        <v/>
      </c>
      <c r="F40" s="335">
        <f>D40-B40</f>
        <v/>
      </c>
      <c r="G40" s="335">
        <f>G39+B40</f>
        <v/>
      </c>
      <c r="H40" s="335">
        <f>H39+C40</f>
        <v/>
      </c>
      <c r="I40" s="335">
        <f>H40-G40</f>
        <v/>
      </c>
      <c r="J40" s="335">
        <f>J39+D40-B40</f>
        <v/>
      </c>
      <c r="K40" s="335">
        <f>MAX(0,MIN(1,(A40-'Scenario Inputs'!$N$7+1)/'Scenario Inputs'!$O$7))*'Scenario Inputs'!$L$7+MAX(0,MIN(1,(A40-'Scenario Inputs'!$N$8+1)/'Scenario Inputs'!$O$8))*'Scenario Inputs'!$L$8+MAX(0,MIN(1,(A40-'Scenario Inputs'!$N$9+1)/'Scenario Inputs'!$O$9))*'Scenario Inputs'!$L$9+MAX(0,MIN(1,(A40-'Scenario Inputs'!$N$10+1)/'Scenario Inputs'!$O$10))*'Scenario Inputs'!$L$10+MAX(0,MIN(1,(A40-'Scenario Inputs'!$N$11+1)/'Scenario Inputs'!$O$11))*'Scenario Inputs'!$L$11+MAX(0,MIN(1,(A40-'Scenario Inputs'!$N$12+1)/'Scenario Inputs'!$O$12))*'Scenario Inputs'!$L$12+MAX(0,MIN(1,(A40-'Scenario Inputs'!$N$13+1)/'Scenario Inputs'!$O$13))*'Scenario Inputs'!$L$13+MAX(0,MIN(1,(A40-'Scenario Inputs'!$N$14+1)/'Scenario Inputs'!$O$14))*'Scenario Inputs'!$L$14+MAX(0,MIN(1,(A40-'Scenario Inputs'!$N$15+1)/'Scenario Inputs'!$O$15))*'Scenario Inputs'!$L$15+MAX(0,MIN(1,(A40-'Scenario Inputs'!$N$16+1)/'Scenario Inputs'!$O$16))*'Scenario Inputs'!$L$16+MAX(0,MIN(1,(A40-'Scenario Inputs'!$N$17+1)/'Scenario Inputs'!$O$17))*'Scenario Inputs'!$L$17+MAX(0,MIN(1,(A40-'Scenario Inputs'!$N$18+1)/'Scenario Inputs'!$O$18))*'Scenario Inputs'!$L$18+MAX(0,MIN(1,(A40-'Scenario Inputs'!$N$19+1)/'Scenario Inputs'!$O$19))*'Scenario Inputs'!$L$19+MAX(0,MIN(1,(A40-'Scenario Inputs'!$N$20+1)/'Scenario Inputs'!$O$20))*'Scenario Inputs'!$L$20+MAX(0,MIN(1,(A40-'Scenario Inputs'!$N$21+1)/'Scenario Inputs'!$O$21))*'Scenario Inputs'!$L$21+MAX(0,MIN(1,(A40-'Scenario Inputs'!$B$48+1)/'Scenario Inputs'!$B$49))*'Scenario Inputs'!$B$52</f>
        <v/>
      </c>
      <c r="L40" s="335">
        <f>K40*'Scenario Inputs'!$B$4</f>
        <v/>
      </c>
      <c r="M40" s="335">
        <f>B40-L40</f>
        <v/>
      </c>
      <c r="N40" s="335">
        <f>D40+L40-B40</f>
        <v/>
      </c>
      <c r="O40" s="335">
        <f>O39+L40</f>
        <v/>
      </c>
      <c r="P40" s="335">
        <f>P39+N40</f>
        <v/>
      </c>
    </row>
    <row r="41">
      <c r="A41" t="n">
        <v>37</v>
      </c>
      <c r="B41" s="335">
        <f>MIN(A41,Assumptions!$B$6)*Assumptions!$B$4*Assumptions!$B$17</f>
        <v/>
      </c>
      <c r="C41" s="335">
        <f>MAX(0,MIN(1,(A41-'Scenario Inputs'!$N$7+1)/'Scenario Inputs'!$O$7))*'Scenario Inputs'!$H$7+MAX(0,MIN(1,(A41-'Scenario Inputs'!$N$8+1)/'Scenario Inputs'!$O$8))*'Scenario Inputs'!$H$8+MAX(0,MIN(1,(A41-'Scenario Inputs'!$N$9+1)/'Scenario Inputs'!$O$9))*'Scenario Inputs'!$H$9+MAX(0,MIN(1,(A41-'Scenario Inputs'!$N$10+1)/'Scenario Inputs'!$O$10))*'Scenario Inputs'!$H$10+MAX(0,MIN(1,(A41-'Scenario Inputs'!$N$11+1)/'Scenario Inputs'!$O$11))*'Scenario Inputs'!$H$11+MAX(0,MIN(1,(A41-'Scenario Inputs'!$N$12+1)/'Scenario Inputs'!$O$12))*'Scenario Inputs'!$H$12+MAX(0,MIN(1,(A41-'Scenario Inputs'!$N$13+1)/'Scenario Inputs'!$O$13))*'Scenario Inputs'!$H$13+MAX(0,MIN(1,(A41-'Scenario Inputs'!$N$14+1)/'Scenario Inputs'!$O$14))*'Scenario Inputs'!$H$14+MAX(0,MIN(1,(A41-'Scenario Inputs'!$N$15+1)/'Scenario Inputs'!$O$15))*'Scenario Inputs'!$H$15+MAX(0,MIN(1,(A41-'Scenario Inputs'!$N$16+1)/'Scenario Inputs'!$O$16))*'Scenario Inputs'!$H$16+MAX(0,MIN(1,(A41-'Scenario Inputs'!$N$17+1)/'Scenario Inputs'!$O$17))*'Scenario Inputs'!$H$17+MAX(0,MIN(1,(A41-'Scenario Inputs'!$N$18+1)/'Scenario Inputs'!$O$18))*'Scenario Inputs'!$H$18+MAX(0,MIN(1,(A41-'Scenario Inputs'!$N$19+1)/'Scenario Inputs'!$O$19))*'Scenario Inputs'!$H$19+MAX(0,MIN(1,(A41-'Scenario Inputs'!$N$20+1)/'Scenario Inputs'!$O$20))*'Scenario Inputs'!$H$20+MAX(0,MIN(1,(A41-'Scenario Inputs'!$N$21+1)/'Scenario Inputs'!$O$21))*'Scenario Inputs'!$H$21+MAX(0,MIN('Scenario Inputs'!$F$31,A41-'Scenario Inputs'!$F$37+1))*'Scenario Inputs'!$F$32+MAX(0,MIN('Scenario Inputs'!$F$31,A41-'Scenario Inputs'!$F$37+1))*'Scenario Inputs'!$F$36+MAX(0,MIN('Scenario Inputs'!$F$31,A41-'Scenario Inputs'!$F$37+1))*'Scenario Inputs'!$F$39+MAX(0,MIN(1,(A41-'Scenario Inputs'!$B$48+1)/'Scenario Inputs'!$B$49))*'Scenario Inputs'!$B$50</f>
        <v/>
      </c>
      <c r="D41" s="335">
        <f>MAX(0,MIN(1,(A41-'Scenario Inputs'!$N$7+1)/'Scenario Inputs'!$O$7))*'Scenario Inputs'!$J$7+MAX(0,MIN(1,(A41-'Scenario Inputs'!$N$8+1)/'Scenario Inputs'!$O$8))*'Scenario Inputs'!$J$8+MAX(0,MIN(1,(A41-'Scenario Inputs'!$N$9+1)/'Scenario Inputs'!$O$9))*'Scenario Inputs'!$J$9+MAX(0,MIN(1,(A41-'Scenario Inputs'!$N$10+1)/'Scenario Inputs'!$O$10))*'Scenario Inputs'!$J$10+MAX(0,MIN(1,(A41-'Scenario Inputs'!$N$11+1)/'Scenario Inputs'!$O$11))*'Scenario Inputs'!$J$11+MAX(0,MIN(1,(A41-'Scenario Inputs'!$N$12+1)/'Scenario Inputs'!$O$12))*'Scenario Inputs'!$J$12+MAX(0,MIN(1,(A41-'Scenario Inputs'!$N$13+1)/'Scenario Inputs'!$O$13))*'Scenario Inputs'!$J$13+MAX(0,MIN(1,(A41-'Scenario Inputs'!$N$14+1)/'Scenario Inputs'!$O$14))*'Scenario Inputs'!$J$14+MAX(0,MIN(1,(A41-'Scenario Inputs'!$N$15+1)/'Scenario Inputs'!$O$15))*'Scenario Inputs'!$J$15+MAX(0,MIN(1,(A41-'Scenario Inputs'!$N$16+1)/'Scenario Inputs'!$O$16))*'Scenario Inputs'!$J$16+MAX(0,MIN(1,(A41-'Scenario Inputs'!$N$17+1)/'Scenario Inputs'!$O$17))*'Scenario Inputs'!$J$17+MAX(0,MIN(1,(A41-'Scenario Inputs'!$N$18+1)/'Scenario Inputs'!$O$18))*'Scenario Inputs'!$J$18+MAX(0,MIN(1,(A41-'Scenario Inputs'!$N$19+1)/'Scenario Inputs'!$O$19))*'Scenario Inputs'!$J$19+MAX(0,MIN(1,(A41-'Scenario Inputs'!$N$20+1)/'Scenario Inputs'!$O$20))*'Scenario Inputs'!$J$20+MAX(0,MIN(1,(A41-'Scenario Inputs'!$N$21+1)/'Scenario Inputs'!$O$21))*'Scenario Inputs'!$J$21+MAX(0,MIN('Scenario Inputs'!$F$31,A41-'Scenario Inputs'!$F$37+1))*'Scenario Inputs'!$F$32+MAX(0,MIN('Scenario Inputs'!$F$31,A41-'Scenario Inputs'!$F$37+1))*'Scenario Inputs'!$F$36+MAX(0,MIN('Scenario Inputs'!$F$31,A41-'Scenario Inputs'!$F$37+1))*'Scenario Inputs'!$F$39+MAX(0,MIN(1,(A41-'Scenario Inputs'!$B$48+1)/'Scenario Inputs'!$B$49))*'Scenario Inputs'!$B$51</f>
        <v/>
      </c>
      <c r="E41" s="335">
        <f>C41-B41</f>
        <v/>
      </c>
      <c r="F41" s="335">
        <f>D41-B41</f>
        <v/>
      </c>
      <c r="G41" s="335">
        <f>G40+B41</f>
        <v/>
      </c>
      <c r="H41" s="335">
        <f>H40+C41</f>
        <v/>
      </c>
      <c r="I41" s="335">
        <f>H41-G41</f>
        <v/>
      </c>
      <c r="J41" s="335">
        <f>J40+D41-B41</f>
        <v/>
      </c>
      <c r="K41" s="335">
        <f>MAX(0,MIN(1,(A41-'Scenario Inputs'!$N$7+1)/'Scenario Inputs'!$O$7))*'Scenario Inputs'!$L$7+MAX(0,MIN(1,(A41-'Scenario Inputs'!$N$8+1)/'Scenario Inputs'!$O$8))*'Scenario Inputs'!$L$8+MAX(0,MIN(1,(A41-'Scenario Inputs'!$N$9+1)/'Scenario Inputs'!$O$9))*'Scenario Inputs'!$L$9+MAX(0,MIN(1,(A41-'Scenario Inputs'!$N$10+1)/'Scenario Inputs'!$O$10))*'Scenario Inputs'!$L$10+MAX(0,MIN(1,(A41-'Scenario Inputs'!$N$11+1)/'Scenario Inputs'!$O$11))*'Scenario Inputs'!$L$11+MAX(0,MIN(1,(A41-'Scenario Inputs'!$N$12+1)/'Scenario Inputs'!$O$12))*'Scenario Inputs'!$L$12+MAX(0,MIN(1,(A41-'Scenario Inputs'!$N$13+1)/'Scenario Inputs'!$O$13))*'Scenario Inputs'!$L$13+MAX(0,MIN(1,(A41-'Scenario Inputs'!$N$14+1)/'Scenario Inputs'!$O$14))*'Scenario Inputs'!$L$14+MAX(0,MIN(1,(A41-'Scenario Inputs'!$N$15+1)/'Scenario Inputs'!$O$15))*'Scenario Inputs'!$L$15+MAX(0,MIN(1,(A41-'Scenario Inputs'!$N$16+1)/'Scenario Inputs'!$O$16))*'Scenario Inputs'!$L$16+MAX(0,MIN(1,(A41-'Scenario Inputs'!$N$17+1)/'Scenario Inputs'!$O$17))*'Scenario Inputs'!$L$17+MAX(0,MIN(1,(A41-'Scenario Inputs'!$N$18+1)/'Scenario Inputs'!$O$18))*'Scenario Inputs'!$L$18+MAX(0,MIN(1,(A41-'Scenario Inputs'!$N$19+1)/'Scenario Inputs'!$O$19))*'Scenario Inputs'!$L$19+MAX(0,MIN(1,(A41-'Scenario Inputs'!$N$20+1)/'Scenario Inputs'!$O$20))*'Scenario Inputs'!$L$20+MAX(0,MIN(1,(A41-'Scenario Inputs'!$N$21+1)/'Scenario Inputs'!$O$21))*'Scenario Inputs'!$L$21+MAX(0,MIN(1,(A41-'Scenario Inputs'!$B$48+1)/'Scenario Inputs'!$B$49))*'Scenario Inputs'!$B$52</f>
        <v/>
      </c>
      <c r="L41" s="335">
        <f>K41*'Scenario Inputs'!$B$4</f>
        <v/>
      </c>
      <c r="M41" s="335">
        <f>B41-L41</f>
        <v/>
      </c>
      <c r="N41" s="335">
        <f>D41+L41-B41</f>
        <v/>
      </c>
      <c r="O41" s="335">
        <f>O40+L41</f>
        <v/>
      </c>
      <c r="P41" s="335">
        <f>P40+N41</f>
        <v/>
      </c>
    </row>
    <row r="42">
      <c r="A42" t="n">
        <v>38</v>
      </c>
      <c r="B42" s="335">
        <f>MIN(A42,Assumptions!$B$6)*Assumptions!$B$4*Assumptions!$B$17</f>
        <v/>
      </c>
      <c r="C42" s="335">
        <f>MAX(0,MIN(1,(A42-'Scenario Inputs'!$N$7+1)/'Scenario Inputs'!$O$7))*'Scenario Inputs'!$H$7+MAX(0,MIN(1,(A42-'Scenario Inputs'!$N$8+1)/'Scenario Inputs'!$O$8))*'Scenario Inputs'!$H$8+MAX(0,MIN(1,(A42-'Scenario Inputs'!$N$9+1)/'Scenario Inputs'!$O$9))*'Scenario Inputs'!$H$9+MAX(0,MIN(1,(A42-'Scenario Inputs'!$N$10+1)/'Scenario Inputs'!$O$10))*'Scenario Inputs'!$H$10+MAX(0,MIN(1,(A42-'Scenario Inputs'!$N$11+1)/'Scenario Inputs'!$O$11))*'Scenario Inputs'!$H$11+MAX(0,MIN(1,(A42-'Scenario Inputs'!$N$12+1)/'Scenario Inputs'!$O$12))*'Scenario Inputs'!$H$12+MAX(0,MIN(1,(A42-'Scenario Inputs'!$N$13+1)/'Scenario Inputs'!$O$13))*'Scenario Inputs'!$H$13+MAX(0,MIN(1,(A42-'Scenario Inputs'!$N$14+1)/'Scenario Inputs'!$O$14))*'Scenario Inputs'!$H$14+MAX(0,MIN(1,(A42-'Scenario Inputs'!$N$15+1)/'Scenario Inputs'!$O$15))*'Scenario Inputs'!$H$15+MAX(0,MIN(1,(A42-'Scenario Inputs'!$N$16+1)/'Scenario Inputs'!$O$16))*'Scenario Inputs'!$H$16+MAX(0,MIN(1,(A42-'Scenario Inputs'!$N$17+1)/'Scenario Inputs'!$O$17))*'Scenario Inputs'!$H$17+MAX(0,MIN(1,(A42-'Scenario Inputs'!$N$18+1)/'Scenario Inputs'!$O$18))*'Scenario Inputs'!$H$18+MAX(0,MIN(1,(A42-'Scenario Inputs'!$N$19+1)/'Scenario Inputs'!$O$19))*'Scenario Inputs'!$H$19+MAX(0,MIN(1,(A42-'Scenario Inputs'!$N$20+1)/'Scenario Inputs'!$O$20))*'Scenario Inputs'!$H$20+MAX(0,MIN(1,(A42-'Scenario Inputs'!$N$21+1)/'Scenario Inputs'!$O$21))*'Scenario Inputs'!$H$21+MAX(0,MIN('Scenario Inputs'!$F$31,A42-'Scenario Inputs'!$F$37+1))*'Scenario Inputs'!$F$32+MAX(0,MIN('Scenario Inputs'!$F$31,A42-'Scenario Inputs'!$F$37+1))*'Scenario Inputs'!$F$36+MAX(0,MIN('Scenario Inputs'!$F$31,A42-'Scenario Inputs'!$F$37+1))*'Scenario Inputs'!$F$39+MAX(0,MIN(1,(A42-'Scenario Inputs'!$B$48+1)/'Scenario Inputs'!$B$49))*'Scenario Inputs'!$B$50</f>
        <v/>
      </c>
      <c r="D42" s="335">
        <f>MAX(0,MIN(1,(A42-'Scenario Inputs'!$N$7+1)/'Scenario Inputs'!$O$7))*'Scenario Inputs'!$J$7+MAX(0,MIN(1,(A42-'Scenario Inputs'!$N$8+1)/'Scenario Inputs'!$O$8))*'Scenario Inputs'!$J$8+MAX(0,MIN(1,(A42-'Scenario Inputs'!$N$9+1)/'Scenario Inputs'!$O$9))*'Scenario Inputs'!$J$9+MAX(0,MIN(1,(A42-'Scenario Inputs'!$N$10+1)/'Scenario Inputs'!$O$10))*'Scenario Inputs'!$J$10+MAX(0,MIN(1,(A42-'Scenario Inputs'!$N$11+1)/'Scenario Inputs'!$O$11))*'Scenario Inputs'!$J$11+MAX(0,MIN(1,(A42-'Scenario Inputs'!$N$12+1)/'Scenario Inputs'!$O$12))*'Scenario Inputs'!$J$12+MAX(0,MIN(1,(A42-'Scenario Inputs'!$N$13+1)/'Scenario Inputs'!$O$13))*'Scenario Inputs'!$J$13+MAX(0,MIN(1,(A42-'Scenario Inputs'!$N$14+1)/'Scenario Inputs'!$O$14))*'Scenario Inputs'!$J$14+MAX(0,MIN(1,(A42-'Scenario Inputs'!$N$15+1)/'Scenario Inputs'!$O$15))*'Scenario Inputs'!$J$15+MAX(0,MIN(1,(A42-'Scenario Inputs'!$N$16+1)/'Scenario Inputs'!$O$16))*'Scenario Inputs'!$J$16+MAX(0,MIN(1,(A42-'Scenario Inputs'!$N$17+1)/'Scenario Inputs'!$O$17))*'Scenario Inputs'!$J$17+MAX(0,MIN(1,(A42-'Scenario Inputs'!$N$18+1)/'Scenario Inputs'!$O$18))*'Scenario Inputs'!$J$18+MAX(0,MIN(1,(A42-'Scenario Inputs'!$N$19+1)/'Scenario Inputs'!$O$19))*'Scenario Inputs'!$J$19+MAX(0,MIN(1,(A42-'Scenario Inputs'!$N$20+1)/'Scenario Inputs'!$O$20))*'Scenario Inputs'!$J$20+MAX(0,MIN(1,(A42-'Scenario Inputs'!$N$21+1)/'Scenario Inputs'!$O$21))*'Scenario Inputs'!$J$21+MAX(0,MIN('Scenario Inputs'!$F$31,A42-'Scenario Inputs'!$F$37+1))*'Scenario Inputs'!$F$32+MAX(0,MIN('Scenario Inputs'!$F$31,A42-'Scenario Inputs'!$F$37+1))*'Scenario Inputs'!$F$36+MAX(0,MIN('Scenario Inputs'!$F$31,A42-'Scenario Inputs'!$F$37+1))*'Scenario Inputs'!$F$39+MAX(0,MIN(1,(A42-'Scenario Inputs'!$B$48+1)/'Scenario Inputs'!$B$49))*'Scenario Inputs'!$B$51</f>
        <v/>
      </c>
      <c r="E42" s="335">
        <f>C42-B42</f>
        <v/>
      </c>
      <c r="F42" s="335">
        <f>D42-B42</f>
        <v/>
      </c>
      <c r="G42" s="335">
        <f>G41+B42</f>
        <v/>
      </c>
      <c r="H42" s="335">
        <f>H41+C42</f>
        <v/>
      </c>
      <c r="I42" s="335">
        <f>H42-G42</f>
        <v/>
      </c>
      <c r="J42" s="335">
        <f>J41+D42-B42</f>
        <v/>
      </c>
      <c r="K42" s="335">
        <f>MAX(0,MIN(1,(A42-'Scenario Inputs'!$N$7+1)/'Scenario Inputs'!$O$7))*'Scenario Inputs'!$L$7+MAX(0,MIN(1,(A42-'Scenario Inputs'!$N$8+1)/'Scenario Inputs'!$O$8))*'Scenario Inputs'!$L$8+MAX(0,MIN(1,(A42-'Scenario Inputs'!$N$9+1)/'Scenario Inputs'!$O$9))*'Scenario Inputs'!$L$9+MAX(0,MIN(1,(A42-'Scenario Inputs'!$N$10+1)/'Scenario Inputs'!$O$10))*'Scenario Inputs'!$L$10+MAX(0,MIN(1,(A42-'Scenario Inputs'!$N$11+1)/'Scenario Inputs'!$O$11))*'Scenario Inputs'!$L$11+MAX(0,MIN(1,(A42-'Scenario Inputs'!$N$12+1)/'Scenario Inputs'!$O$12))*'Scenario Inputs'!$L$12+MAX(0,MIN(1,(A42-'Scenario Inputs'!$N$13+1)/'Scenario Inputs'!$O$13))*'Scenario Inputs'!$L$13+MAX(0,MIN(1,(A42-'Scenario Inputs'!$N$14+1)/'Scenario Inputs'!$O$14))*'Scenario Inputs'!$L$14+MAX(0,MIN(1,(A42-'Scenario Inputs'!$N$15+1)/'Scenario Inputs'!$O$15))*'Scenario Inputs'!$L$15+MAX(0,MIN(1,(A42-'Scenario Inputs'!$N$16+1)/'Scenario Inputs'!$O$16))*'Scenario Inputs'!$L$16+MAX(0,MIN(1,(A42-'Scenario Inputs'!$N$17+1)/'Scenario Inputs'!$O$17))*'Scenario Inputs'!$L$17+MAX(0,MIN(1,(A42-'Scenario Inputs'!$N$18+1)/'Scenario Inputs'!$O$18))*'Scenario Inputs'!$L$18+MAX(0,MIN(1,(A42-'Scenario Inputs'!$N$19+1)/'Scenario Inputs'!$O$19))*'Scenario Inputs'!$L$19+MAX(0,MIN(1,(A42-'Scenario Inputs'!$N$20+1)/'Scenario Inputs'!$O$20))*'Scenario Inputs'!$L$20+MAX(0,MIN(1,(A42-'Scenario Inputs'!$N$21+1)/'Scenario Inputs'!$O$21))*'Scenario Inputs'!$L$21+MAX(0,MIN(1,(A42-'Scenario Inputs'!$B$48+1)/'Scenario Inputs'!$B$49))*'Scenario Inputs'!$B$52</f>
        <v/>
      </c>
      <c r="L42" s="335">
        <f>K42*'Scenario Inputs'!$B$4</f>
        <v/>
      </c>
      <c r="M42" s="335">
        <f>B42-L42</f>
        <v/>
      </c>
      <c r="N42" s="335">
        <f>D42+L42-B42</f>
        <v/>
      </c>
      <c r="O42" s="335">
        <f>O41+L42</f>
        <v/>
      </c>
      <c r="P42" s="335">
        <f>P41+N42</f>
        <v/>
      </c>
    </row>
    <row r="43">
      <c r="A43" t="n">
        <v>39</v>
      </c>
      <c r="B43" s="335">
        <f>MIN(A43,Assumptions!$B$6)*Assumptions!$B$4*Assumptions!$B$17</f>
        <v/>
      </c>
      <c r="C43" s="335">
        <f>MAX(0,MIN(1,(A43-'Scenario Inputs'!$N$7+1)/'Scenario Inputs'!$O$7))*'Scenario Inputs'!$H$7+MAX(0,MIN(1,(A43-'Scenario Inputs'!$N$8+1)/'Scenario Inputs'!$O$8))*'Scenario Inputs'!$H$8+MAX(0,MIN(1,(A43-'Scenario Inputs'!$N$9+1)/'Scenario Inputs'!$O$9))*'Scenario Inputs'!$H$9+MAX(0,MIN(1,(A43-'Scenario Inputs'!$N$10+1)/'Scenario Inputs'!$O$10))*'Scenario Inputs'!$H$10+MAX(0,MIN(1,(A43-'Scenario Inputs'!$N$11+1)/'Scenario Inputs'!$O$11))*'Scenario Inputs'!$H$11+MAX(0,MIN(1,(A43-'Scenario Inputs'!$N$12+1)/'Scenario Inputs'!$O$12))*'Scenario Inputs'!$H$12+MAX(0,MIN(1,(A43-'Scenario Inputs'!$N$13+1)/'Scenario Inputs'!$O$13))*'Scenario Inputs'!$H$13+MAX(0,MIN(1,(A43-'Scenario Inputs'!$N$14+1)/'Scenario Inputs'!$O$14))*'Scenario Inputs'!$H$14+MAX(0,MIN(1,(A43-'Scenario Inputs'!$N$15+1)/'Scenario Inputs'!$O$15))*'Scenario Inputs'!$H$15+MAX(0,MIN(1,(A43-'Scenario Inputs'!$N$16+1)/'Scenario Inputs'!$O$16))*'Scenario Inputs'!$H$16+MAX(0,MIN(1,(A43-'Scenario Inputs'!$N$17+1)/'Scenario Inputs'!$O$17))*'Scenario Inputs'!$H$17+MAX(0,MIN(1,(A43-'Scenario Inputs'!$N$18+1)/'Scenario Inputs'!$O$18))*'Scenario Inputs'!$H$18+MAX(0,MIN(1,(A43-'Scenario Inputs'!$N$19+1)/'Scenario Inputs'!$O$19))*'Scenario Inputs'!$H$19+MAX(0,MIN(1,(A43-'Scenario Inputs'!$N$20+1)/'Scenario Inputs'!$O$20))*'Scenario Inputs'!$H$20+MAX(0,MIN(1,(A43-'Scenario Inputs'!$N$21+1)/'Scenario Inputs'!$O$21))*'Scenario Inputs'!$H$21+MAX(0,MIN('Scenario Inputs'!$F$31,A43-'Scenario Inputs'!$F$37+1))*'Scenario Inputs'!$F$32+MAX(0,MIN('Scenario Inputs'!$F$31,A43-'Scenario Inputs'!$F$37+1))*'Scenario Inputs'!$F$36+MAX(0,MIN('Scenario Inputs'!$F$31,A43-'Scenario Inputs'!$F$37+1))*'Scenario Inputs'!$F$39+MAX(0,MIN(1,(A43-'Scenario Inputs'!$B$48+1)/'Scenario Inputs'!$B$49))*'Scenario Inputs'!$B$50</f>
        <v/>
      </c>
      <c r="D43" s="335">
        <f>MAX(0,MIN(1,(A43-'Scenario Inputs'!$N$7+1)/'Scenario Inputs'!$O$7))*'Scenario Inputs'!$J$7+MAX(0,MIN(1,(A43-'Scenario Inputs'!$N$8+1)/'Scenario Inputs'!$O$8))*'Scenario Inputs'!$J$8+MAX(0,MIN(1,(A43-'Scenario Inputs'!$N$9+1)/'Scenario Inputs'!$O$9))*'Scenario Inputs'!$J$9+MAX(0,MIN(1,(A43-'Scenario Inputs'!$N$10+1)/'Scenario Inputs'!$O$10))*'Scenario Inputs'!$J$10+MAX(0,MIN(1,(A43-'Scenario Inputs'!$N$11+1)/'Scenario Inputs'!$O$11))*'Scenario Inputs'!$J$11+MAX(0,MIN(1,(A43-'Scenario Inputs'!$N$12+1)/'Scenario Inputs'!$O$12))*'Scenario Inputs'!$J$12+MAX(0,MIN(1,(A43-'Scenario Inputs'!$N$13+1)/'Scenario Inputs'!$O$13))*'Scenario Inputs'!$J$13+MAX(0,MIN(1,(A43-'Scenario Inputs'!$N$14+1)/'Scenario Inputs'!$O$14))*'Scenario Inputs'!$J$14+MAX(0,MIN(1,(A43-'Scenario Inputs'!$N$15+1)/'Scenario Inputs'!$O$15))*'Scenario Inputs'!$J$15+MAX(0,MIN(1,(A43-'Scenario Inputs'!$N$16+1)/'Scenario Inputs'!$O$16))*'Scenario Inputs'!$J$16+MAX(0,MIN(1,(A43-'Scenario Inputs'!$N$17+1)/'Scenario Inputs'!$O$17))*'Scenario Inputs'!$J$17+MAX(0,MIN(1,(A43-'Scenario Inputs'!$N$18+1)/'Scenario Inputs'!$O$18))*'Scenario Inputs'!$J$18+MAX(0,MIN(1,(A43-'Scenario Inputs'!$N$19+1)/'Scenario Inputs'!$O$19))*'Scenario Inputs'!$J$19+MAX(0,MIN(1,(A43-'Scenario Inputs'!$N$20+1)/'Scenario Inputs'!$O$20))*'Scenario Inputs'!$J$20+MAX(0,MIN(1,(A43-'Scenario Inputs'!$N$21+1)/'Scenario Inputs'!$O$21))*'Scenario Inputs'!$J$21+MAX(0,MIN('Scenario Inputs'!$F$31,A43-'Scenario Inputs'!$F$37+1))*'Scenario Inputs'!$F$32+MAX(0,MIN('Scenario Inputs'!$F$31,A43-'Scenario Inputs'!$F$37+1))*'Scenario Inputs'!$F$36+MAX(0,MIN('Scenario Inputs'!$F$31,A43-'Scenario Inputs'!$F$37+1))*'Scenario Inputs'!$F$39+MAX(0,MIN(1,(A43-'Scenario Inputs'!$B$48+1)/'Scenario Inputs'!$B$49))*'Scenario Inputs'!$B$51</f>
        <v/>
      </c>
      <c r="E43" s="335">
        <f>C43-B43</f>
        <v/>
      </c>
      <c r="F43" s="335">
        <f>D43-B43</f>
        <v/>
      </c>
      <c r="G43" s="335">
        <f>G42+B43</f>
        <v/>
      </c>
      <c r="H43" s="335">
        <f>H42+C43</f>
        <v/>
      </c>
      <c r="I43" s="335">
        <f>H43-G43</f>
        <v/>
      </c>
      <c r="J43" s="335">
        <f>J42+D43-B43</f>
        <v/>
      </c>
      <c r="K43" s="335">
        <f>MAX(0,MIN(1,(A43-'Scenario Inputs'!$N$7+1)/'Scenario Inputs'!$O$7))*'Scenario Inputs'!$L$7+MAX(0,MIN(1,(A43-'Scenario Inputs'!$N$8+1)/'Scenario Inputs'!$O$8))*'Scenario Inputs'!$L$8+MAX(0,MIN(1,(A43-'Scenario Inputs'!$N$9+1)/'Scenario Inputs'!$O$9))*'Scenario Inputs'!$L$9+MAX(0,MIN(1,(A43-'Scenario Inputs'!$N$10+1)/'Scenario Inputs'!$O$10))*'Scenario Inputs'!$L$10+MAX(0,MIN(1,(A43-'Scenario Inputs'!$N$11+1)/'Scenario Inputs'!$O$11))*'Scenario Inputs'!$L$11+MAX(0,MIN(1,(A43-'Scenario Inputs'!$N$12+1)/'Scenario Inputs'!$O$12))*'Scenario Inputs'!$L$12+MAX(0,MIN(1,(A43-'Scenario Inputs'!$N$13+1)/'Scenario Inputs'!$O$13))*'Scenario Inputs'!$L$13+MAX(0,MIN(1,(A43-'Scenario Inputs'!$N$14+1)/'Scenario Inputs'!$O$14))*'Scenario Inputs'!$L$14+MAX(0,MIN(1,(A43-'Scenario Inputs'!$N$15+1)/'Scenario Inputs'!$O$15))*'Scenario Inputs'!$L$15+MAX(0,MIN(1,(A43-'Scenario Inputs'!$N$16+1)/'Scenario Inputs'!$O$16))*'Scenario Inputs'!$L$16+MAX(0,MIN(1,(A43-'Scenario Inputs'!$N$17+1)/'Scenario Inputs'!$O$17))*'Scenario Inputs'!$L$17+MAX(0,MIN(1,(A43-'Scenario Inputs'!$N$18+1)/'Scenario Inputs'!$O$18))*'Scenario Inputs'!$L$18+MAX(0,MIN(1,(A43-'Scenario Inputs'!$N$19+1)/'Scenario Inputs'!$O$19))*'Scenario Inputs'!$L$19+MAX(0,MIN(1,(A43-'Scenario Inputs'!$N$20+1)/'Scenario Inputs'!$O$20))*'Scenario Inputs'!$L$20+MAX(0,MIN(1,(A43-'Scenario Inputs'!$N$21+1)/'Scenario Inputs'!$O$21))*'Scenario Inputs'!$L$21+MAX(0,MIN(1,(A43-'Scenario Inputs'!$B$48+1)/'Scenario Inputs'!$B$49))*'Scenario Inputs'!$B$52</f>
        <v/>
      </c>
      <c r="L43" s="335">
        <f>K43*'Scenario Inputs'!$B$4</f>
        <v/>
      </c>
      <c r="M43" s="335">
        <f>B43-L43</f>
        <v/>
      </c>
      <c r="N43" s="335">
        <f>D43+L43-B43</f>
        <v/>
      </c>
      <c r="O43" s="335">
        <f>O42+L43</f>
        <v/>
      </c>
      <c r="P43" s="335">
        <f>P42+N43</f>
        <v/>
      </c>
    </row>
    <row r="44">
      <c r="A44" t="n">
        <v>40</v>
      </c>
      <c r="B44" s="335">
        <f>MIN(A44,Assumptions!$B$6)*Assumptions!$B$4*Assumptions!$B$17</f>
        <v/>
      </c>
      <c r="C44" s="335">
        <f>MAX(0,MIN(1,(A44-'Scenario Inputs'!$N$7+1)/'Scenario Inputs'!$O$7))*'Scenario Inputs'!$H$7+MAX(0,MIN(1,(A44-'Scenario Inputs'!$N$8+1)/'Scenario Inputs'!$O$8))*'Scenario Inputs'!$H$8+MAX(0,MIN(1,(A44-'Scenario Inputs'!$N$9+1)/'Scenario Inputs'!$O$9))*'Scenario Inputs'!$H$9+MAX(0,MIN(1,(A44-'Scenario Inputs'!$N$10+1)/'Scenario Inputs'!$O$10))*'Scenario Inputs'!$H$10+MAX(0,MIN(1,(A44-'Scenario Inputs'!$N$11+1)/'Scenario Inputs'!$O$11))*'Scenario Inputs'!$H$11+MAX(0,MIN(1,(A44-'Scenario Inputs'!$N$12+1)/'Scenario Inputs'!$O$12))*'Scenario Inputs'!$H$12+MAX(0,MIN(1,(A44-'Scenario Inputs'!$N$13+1)/'Scenario Inputs'!$O$13))*'Scenario Inputs'!$H$13+MAX(0,MIN(1,(A44-'Scenario Inputs'!$N$14+1)/'Scenario Inputs'!$O$14))*'Scenario Inputs'!$H$14+MAX(0,MIN(1,(A44-'Scenario Inputs'!$N$15+1)/'Scenario Inputs'!$O$15))*'Scenario Inputs'!$H$15+MAX(0,MIN(1,(A44-'Scenario Inputs'!$N$16+1)/'Scenario Inputs'!$O$16))*'Scenario Inputs'!$H$16+MAX(0,MIN(1,(A44-'Scenario Inputs'!$N$17+1)/'Scenario Inputs'!$O$17))*'Scenario Inputs'!$H$17+MAX(0,MIN(1,(A44-'Scenario Inputs'!$N$18+1)/'Scenario Inputs'!$O$18))*'Scenario Inputs'!$H$18+MAX(0,MIN(1,(A44-'Scenario Inputs'!$N$19+1)/'Scenario Inputs'!$O$19))*'Scenario Inputs'!$H$19+MAX(0,MIN(1,(A44-'Scenario Inputs'!$N$20+1)/'Scenario Inputs'!$O$20))*'Scenario Inputs'!$H$20+MAX(0,MIN(1,(A44-'Scenario Inputs'!$N$21+1)/'Scenario Inputs'!$O$21))*'Scenario Inputs'!$H$21+MAX(0,MIN('Scenario Inputs'!$F$31,A44-'Scenario Inputs'!$F$37+1))*'Scenario Inputs'!$F$32+MAX(0,MIN('Scenario Inputs'!$F$31,A44-'Scenario Inputs'!$F$37+1))*'Scenario Inputs'!$F$36+MAX(0,MIN('Scenario Inputs'!$F$31,A44-'Scenario Inputs'!$F$37+1))*'Scenario Inputs'!$F$39+MAX(0,MIN(1,(A44-'Scenario Inputs'!$B$48+1)/'Scenario Inputs'!$B$49))*'Scenario Inputs'!$B$50</f>
        <v/>
      </c>
      <c r="D44" s="335">
        <f>MAX(0,MIN(1,(A44-'Scenario Inputs'!$N$7+1)/'Scenario Inputs'!$O$7))*'Scenario Inputs'!$J$7+MAX(0,MIN(1,(A44-'Scenario Inputs'!$N$8+1)/'Scenario Inputs'!$O$8))*'Scenario Inputs'!$J$8+MAX(0,MIN(1,(A44-'Scenario Inputs'!$N$9+1)/'Scenario Inputs'!$O$9))*'Scenario Inputs'!$J$9+MAX(0,MIN(1,(A44-'Scenario Inputs'!$N$10+1)/'Scenario Inputs'!$O$10))*'Scenario Inputs'!$J$10+MAX(0,MIN(1,(A44-'Scenario Inputs'!$N$11+1)/'Scenario Inputs'!$O$11))*'Scenario Inputs'!$J$11+MAX(0,MIN(1,(A44-'Scenario Inputs'!$N$12+1)/'Scenario Inputs'!$O$12))*'Scenario Inputs'!$J$12+MAX(0,MIN(1,(A44-'Scenario Inputs'!$N$13+1)/'Scenario Inputs'!$O$13))*'Scenario Inputs'!$J$13+MAX(0,MIN(1,(A44-'Scenario Inputs'!$N$14+1)/'Scenario Inputs'!$O$14))*'Scenario Inputs'!$J$14+MAX(0,MIN(1,(A44-'Scenario Inputs'!$N$15+1)/'Scenario Inputs'!$O$15))*'Scenario Inputs'!$J$15+MAX(0,MIN(1,(A44-'Scenario Inputs'!$N$16+1)/'Scenario Inputs'!$O$16))*'Scenario Inputs'!$J$16+MAX(0,MIN(1,(A44-'Scenario Inputs'!$N$17+1)/'Scenario Inputs'!$O$17))*'Scenario Inputs'!$J$17+MAX(0,MIN(1,(A44-'Scenario Inputs'!$N$18+1)/'Scenario Inputs'!$O$18))*'Scenario Inputs'!$J$18+MAX(0,MIN(1,(A44-'Scenario Inputs'!$N$19+1)/'Scenario Inputs'!$O$19))*'Scenario Inputs'!$J$19+MAX(0,MIN(1,(A44-'Scenario Inputs'!$N$20+1)/'Scenario Inputs'!$O$20))*'Scenario Inputs'!$J$20+MAX(0,MIN(1,(A44-'Scenario Inputs'!$N$21+1)/'Scenario Inputs'!$O$21))*'Scenario Inputs'!$J$21+MAX(0,MIN('Scenario Inputs'!$F$31,A44-'Scenario Inputs'!$F$37+1))*'Scenario Inputs'!$F$32+MAX(0,MIN('Scenario Inputs'!$F$31,A44-'Scenario Inputs'!$F$37+1))*'Scenario Inputs'!$F$36+MAX(0,MIN('Scenario Inputs'!$F$31,A44-'Scenario Inputs'!$F$37+1))*'Scenario Inputs'!$F$39+MAX(0,MIN(1,(A44-'Scenario Inputs'!$B$48+1)/'Scenario Inputs'!$B$49))*'Scenario Inputs'!$B$51</f>
        <v/>
      </c>
      <c r="E44" s="335">
        <f>C44-B44</f>
        <v/>
      </c>
      <c r="F44" s="335">
        <f>D44-B44</f>
        <v/>
      </c>
      <c r="G44" s="335">
        <f>G43+B44</f>
        <v/>
      </c>
      <c r="H44" s="335">
        <f>H43+C44</f>
        <v/>
      </c>
      <c r="I44" s="335">
        <f>H44-G44</f>
        <v/>
      </c>
      <c r="J44" s="335">
        <f>J43+D44-B44</f>
        <v/>
      </c>
      <c r="K44" s="335">
        <f>MAX(0,MIN(1,(A44-'Scenario Inputs'!$N$7+1)/'Scenario Inputs'!$O$7))*'Scenario Inputs'!$L$7+MAX(0,MIN(1,(A44-'Scenario Inputs'!$N$8+1)/'Scenario Inputs'!$O$8))*'Scenario Inputs'!$L$8+MAX(0,MIN(1,(A44-'Scenario Inputs'!$N$9+1)/'Scenario Inputs'!$O$9))*'Scenario Inputs'!$L$9+MAX(0,MIN(1,(A44-'Scenario Inputs'!$N$10+1)/'Scenario Inputs'!$O$10))*'Scenario Inputs'!$L$10+MAX(0,MIN(1,(A44-'Scenario Inputs'!$N$11+1)/'Scenario Inputs'!$O$11))*'Scenario Inputs'!$L$11+MAX(0,MIN(1,(A44-'Scenario Inputs'!$N$12+1)/'Scenario Inputs'!$O$12))*'Scenario Inputs'!$L$12+MAX(0,MIN(1,(A44-'Scenario Inputs'!$N$13+1)/'Scenario Inputs'!$O$13))*'Scenario Inputs'!$L$13+MAX(0,MIN(1,(A44-'Scenario Inputs'!$N$14+1)/'Scenario Inputs'!$O$14))*'Scenario Inputs'!$L$14+MAX(0,MIN(1,(A44-'Scenario Inputs'!$N$15+1)/'Scenario Inputs'!$O$15))*'Scenario Inputs'!$L$15+MAX(0,MIN(1,(A44-'Scenario Inputs'!$N$16+1)/'Scenario Inputs'!$O$16))*'Scenario Inputs'!$L$16+MAX(0,MIN(1,(A44-'Scenario Inputs'!$N$17+1)/'Scenario Inputs'!$O$17))*'Scenario Inputs'!$L$17+MAX(0,MIN(1,(A44-'Scenario Inputs'!$N$18+1)/'Scenario Inputs'!$O$18))*'Scenario Inputs'!$L$18+MAX(0,MIN(1,(A44-'Scenario Inputs'!$N$19+1)/'Scenario Inputs'!$O$19))*'Scenario Inputs'!$L$19+MAX(0,MIN(1,(A44-'Scenario Inputs'!$N$20+1)/'Scenario Inputs'!$O$20))*'Scenario Inputs'!$L$20+MAX(0,MIN(1,(A44-'Scenario Inputs'!$N$21+1)/'Scenario Inputs'!$O$21))*'Scenario Inputs'!$L$21+MAX(0,MIN(1,(A44-'Scenario Inputs'!$B$48+1)/'Scenario Inputs'!$B$49))*'Scenario Inputs'!$B$52</f>
        <v/>
      </c>
      <c r="L44" s="335">
        <f>K44*'Scenario Inputs'!$B$4</f>
        <v/>
      </c>
      <c r="M44" s="335">
        <f>B44-L44</f>
        <v/>
      </c>
      <c r="N44" s="335">
        <f>D44+L44-B44</f>
        <v/>
      </c>
      <c r="O44" s="335">
        <f>O43+L44</f>
        <v/>
      </c>
      <c r="P44" s="335">
        <f>P43+N44</f>
        <v/>
      </c>
    </row>
    <row r="45">
      <c r="A45" t="n">
        <v>41</v>
      </c>
      <c r="B45" s="335">
        <f>MIN(A45,Assumptions!$B$6)*Assumptions!$B$4*Assumptions!$B$17</f>
        <v/>
      </c>
      <c r="C45" s="335">
        <f>MAX(0,MIN(1,(A45-'Scenario Inputs'!$N$7+1)/'Scenario Inputs'!$O$7))*'Scenario Inputs'!$H$7+MAX(0,MIN(1,(A45-'Scenario Inputs'!$N$8+1)/'Scenario Inputs'!$O$8))*'Scenario Inputs'!$H$8+MAX(0,MIN(1,(A45-'Scenario Inputs'!$N$9+1)/'Scenario Inputs'!$O$9))*'Scenario Inputs'!$H$9+MAX(0,MIN(1,(A45-'Scenario Inputs'!$N$10+1)/'Scenario Inputs'!$O$10))*'Scenario Inputs'!$H$10+MAX(0,MIN(1,(A45-'Scenario Inputs'!$N$11+1)/'Scenario Inputs'!$O$11))*'Scenario Inputs'!$H$11+MAX(0,MIN(1,(A45-'Scenario Inputs'!$N$12+1)/'Scenario Inputs'!$O$12))*'Scenario Inputs'!$H$12+MAX(0,MIN(1,(A45-'Scenario Inputs'!$N$13+1)/'Scenario Inputs'!$O$13))*'Scenario Inputs'!$H$13+MAX(0,MIN(1,(A45-'Scenario Inputs'!$N$14+1)/'Scenario Inputs'!$O$14))*'Scenario Inputs'!$H$14+MAX(0,MIN(1,(A45-'Scenario Inputs'!$N$15+1)/'Scenario Inputs'!$O$15))*'Scenario Inputs'!$H$15+MAX(0,MIN(1,(A45-'Scenario Inputs'!$N$16+1)/'Scenario Inputs'!$O$16))*'Scenario Inputs'!$H$16+MAX(0,MIN(1,(A45-'Scenario Inputs'!$N$17+1)/'Scenario Inputs'!$O$17))*'Scenario Inputs'!$H$17+MAX(0,MIN(1,(A45-'Scenario Inputs'!$N$18+1)/'Scenario Inputs'!$O$18))*'Scenario Inputs'!$H$18+MAX(0,MIN(1,(A45-'Scenario Inputs'!$N$19+1)/'Scenario Inputs'!$O$19))*'Scenario Inputs'!$H$19+MAX(0,MIN(1,(A45-'Scenario Inputs'!$N$20+1)/'Scenario Inputs'!$O$20))*'Scenario Inputs'!$H$20+MAX(0,MIN(1,(A45-'Scenario Inputs'!$N$21+1)/'Scenario Inputs'!$O$21))*'Scenario Inputs'!$H$21+MAX(0,MIN('Scenario Inputs'!$F$31,A45-'Scenario Inputs'!$F$37+1))*'Scenario Inputs'!$F$32+MAX(0,MIN('Scenario Inputs'!$F$31,A45-'Scenario Inputs'!$F$37+1))*'Scenario Inputs'!$F$36+MAX(0,MIN('Scenario Inputs'!$F$31,A45-'Scenario Inputs'!$F$37+1))*'Scenario Inputs'!$F$39+MAX(0,MIN(1,(A45-'Scenario Inputs'!$B$48+1)/'Scenario Inputs'!$B$49))*'Scenario Inputs'!$B$50</f>
        <v/>
      </c>
      <c r="D45" s="335">
        <f>MAX(0,MIN(1,(A45-'Scenario Inputs'!$N$7+1)/'Scenario Inputs'!$O$7))*'Scenario Inputs'!$J$7+MAX(0,MIN(1,(A45-'Scenario Inputs'!$N$8+1)/'Scenario Inputs'!$O$8))*'Scenario Inputs'!$J$8+MAX(0,MIN(1,(A45-'Scenario Inputs'!$N$9+1)/'Scenario Inputs'!$O$9))*'Scenario Inputs'!$J$9+MAX(0,MIN(1,(A45-'Scenario Inputs'!$N$10+1)/'Scenario Inputs'!$O$10))*'Scenario Inputs'!$J$10+MAX(0,MIN(1,(A45-'Scenario Inputs'!$N$11+1)/'Scenario Inputs'!$O$11))*'Scenario Inputs'!$J$11+MAX(0,MIN(1,(A45-'Scenario Inputs'!$N$12+1)/'Scenario Inputs'!$O$12))*'Scenario Inputs'!$J$12+MAX(0,MIN(1,(A45-'Scenario Inputs'!$N$13+1)/'Scenario Inputs'!$O$13))*'Scenario Inputs'!$J$13+MAX(0,MIN(1,(A45-'Scenario Inputs'!$N$14+1)/'Scenario Inputs'!$O$14))*'Scenario Inputs'!$J$14+MAX(0,MIN(1,(A45-'Scenario Inputs'!$N$15+1)/'Scenario Inputs'!$O$15))*'Scenario Inputs'!$J$15+MAX(0,MIN(1,(A45-'Scenario Inputs'!$N$16+1)/'Scenario Inputs'!$O$16))*'Scenario Inputs'!$J$16+MAX(0,MIN(1,(A45-'Scenario Inputs'!$N$17+1)/'Scenario Inputs'!$O$17))*'Scenario Inputs'!$J$17+MAX(0,MIN(1,(A45-'Scenario Inputs'!$N$18+1)/'Scenario Inputs'!$O$18))*'Scenario Inputs'!$J$18+MAX(0,MIN(1,(A45-'Scenario Inputs'!$N$19+1)/'Scenario Inputs'!$O$19))*'Scenario Inputs'!$J$19+MAX(0,MIN(1,(A45-'Scenario Inputs'!$N$20+1)/'Scenario Inputs'!$O$20))*'Scenario Inputs'!$J$20+MAX(0,MIN(1,(A45-'Scenario Inputs'!$N$21+1)/'Scenario Inputs'!$O$21))*'Scenario Inputs'!$J$21+MAX(0,MIN('Scenario Inputs'!$F$31,A45-'Scenario Inputs'!$F$37+1))*'Scenario Inputs'!$F$32+MAX(0,MIN('Scenario Inputs'!$F$31,A45-'Scenario Inputs'!$F$37+1))*'Scenario Inputs'!$F$36+MAX(0,MIN('Scenario Inputs'!$F$31,A45-'Scenario Inputs'!$F$37+1))*'Scenario Inputs'!$F$39+MAX(0,MIN(1,(A45-'Scenario Inputs'!$B$48+1)/'Scenario Inputs'!$B$49))*'Scenario Inputs'!$B$51</f>
        <v/>
      </c>
      <c r="E45" s="335">
        <f>C45-B45</f>
        <v/>
      </c>
      <c r="F45" s="335">
        <f>D45-B45</f>
        <v/>
      </c>
      <c r="G45" s="335">
        <f>G44+B45</f>
        <v/>
      </c>
      <c r="H45" s="335">
        <f>H44+C45</f>
        <v/>
      </c>
      <c r="I45" s="335">
        <f>H45-G45</f>
        <v/>
      </c>
      <c r="J45" s="335">
        <f>J44+D45-B45</f>
        <v/>
      </c>
      <c r="K45" s="335">
        <f>MAX(0,MIN(1,(A45-'Scenario Inputs'!$N$7+1)/'Scenario Inputs'!$O$7))*'Scenario Inputs'!$L$7+MAX(0,MIN(1,(A45-'Scenario Inputs'!$N$8+1)/'Scenario Inputs'!$O$8))*'Scenario Inputs'!$L$8+MAX(0,MIN(1,(A45-'Scenario Inputs'!$N$9+1)/'Scenario Inputs'!$O$9))*'Scenario Inputs'!$L$9+MAX(0,MIN(1,(A45-'Scenario Inputs'!$N$10+1)/'Scenario Inputs'!$O$10))*'Scenario Inputs'!$L$10+MAX(0,MIN(1,(A45-'Scenario Inputs'!$N$11+1)/'Scenario Inputs'!$O$11))*'Scenario Inputs'!$L$11+MAX(0,MIN(1,(A45-'Scenario Inputs'!$N$12+1)/'Scenario Inputs'!$O$12))*'Scenario Inputs'!$L$12+MAX(0,MIN(1,(A45-'Scenario Inputs'!$N$13+1)/'Scenario Inputs'!$O$13))*'Scenario Inputs'!$L$13+MAX(0,MIN(1,(A45-'Scenario Inputs'!$N$14+1)/'Scenario Inputs'!$O$14))*'Scenario Inputs'!$L$14+MAX(0,MIN(1,(A45-'Scenario Inputs'!$N$15+1)/'Scenario Inputs'!$O$15))*'Scenario Inputs'!$L$15+MAX(0,MIN(1,(A45-'Scenario Inputs'!$N$16+1)/'Scenario Inputs'!$O$16))*'Scenario Inputs'!$L$16+MAX(0,MIN(1,(A45-'Scenario Inputs'!$N$17+1)/'Scenario Inputs'!$O$17))*'Scenario Inputs'!$L$17+MAX(0,MIN(1,(A45-'Scenario Inputs'!$N$18+1)/'Scenario Inputs'!$O$18))*'Scenario Inputs'!$L$18+MAX(0,MIN(1,(A45-'Scenario Inputs'!$N$19+1)/'Scenario Inputs'!$O$19))*'Scenario Inputs'!$L$19+MAX(0,MIN(1,(A45-'Scenario Inputs'!$N$20+1)/'Scenario Inputs'!$O$20))*'Scenario Inputs'!$L$20+MAX(0,MIN(1,(A45-'Scenario Inputs'!$N$21+1)/'Scenario Inputs'!$O$21))*'Scenario Inputs'!$L$21+MAX(0,MIN(1,(A45-'Scenario Inputs'!$B$48+1)/'Scenario Inputs'!$B$49))*'Scenario Inputs'!$B$52</f>
        <v/>
      </c>
      <c r="L45" s="335">
        <f>K45*'Scenario Inputs'!$B$4</f>
        <v/>
      </c>
      <c r="M45" s="335">
        <f>B45-L45</f>
        <v/>
      </c>
      <c r="N45" s="335">
        <f>D45+L45-B45</f>
        <v/>
      </c>
      <c r="O45" s="335">
        <f>O44+L45</f>
        <v/>
      </c>
      <c r="P45" s="335">
        <f>P44+N45</f>
        <v/>
      </c>
    </row>
    <row r="46">
      <c r="A46" t="n">
        <v>42</v>
      </c>
      <c r="B46" s="335">
        <f>MIN(A46,Assumptions!$B$6)*Assumptions!$B$4*Assumptions!$B$17</f>
        <v/>
      </c>
      <c r="C46" s="335">
        <f>MAX(0,MIN(1,(A46-'Scenario Inputs'!$N$7+1)/'Scenario Inputs'!$O$7))*'Scenario Inputs'!$H$7+MAX(0,MIN(1,(A46-'Scenario Inputs'!$N$8+1)/'Scenario Inputs'!$O$8))*'Scenario Inputs'!$H$8+MAX(0,MIN(1,(A46-'Scenario Inputs'!$N$9+1)/'Scenario Inputs'!$O$9))*'Scenario Inputs'!$H$9+MAX(0,MIN(1,(A46-'Scenario Inputs'!$N$10+1)/'Scenario Inputs'!$O$10))*'Scenario Inputs'!$H$10+MAX(0,MIN(1,(A46-'Scenario Inputs'!$N$11+1)/'Scenario Inputs'!$O$11))*'Scenario Inputs'!$H$11+MAX(0,MIN(1,(A46-'Scenario Inputs'!$N$12+1)/'Scenario Inputs'!$O$12))*'Scenario Inputs'!$H$12+MAX(0,MIN(1,(A46-'Scenario Inputs'!$N$13+1)/'Scenario Inputs'!$O$13))*'Scenario Inputs'!$H$13+MAX(0,MIN(1,(A46-'Scenario Inputs'!$N$14+1)/'Scenario Inputs'!$O$14))*'Scenario Inputs'!$H$14+MAX(0,MIN(1,(A46-'Scenario Inputs'!$N$15+1)/'Scenario Inputs'!$O$15))*'Scenario Inputs'!$H$15+MAX(0,MIN(1,(A46-'Scenario Inputs'!$N$16+1)/'Scenario Inputs'!$O$16))*'Scenario Inputs'!$H$16+MAX(0,MIN(1,(A46-'Scenario Inputs'!$N$17+1)/'Scenario Inputs'!$O$17))*'Scenario Inputs'!$H$17+MAX(0,MIN(1,(A46-'Scenario Inputs'!$N$18+1)/'Scenario Inputs'!$O$18))*'Scenario Inputs'!$H$18+MAX(0,MIN(1,(A46-'Scenario Inputs'!$N$19+1)/'Scenario Inputs'!$O$19))*'Scenario Inputs'!$H$19+MAX(0,MIN(1,(A46-'Scenario Inputs'!$N$20+1)/'Scenario Inputs'!$O$20))*'Scenario Inputs'!$H$20+MAX(0,MIN(1,(A46-'Scenario Inputs'!$N$21+1)/'Scenario Inputs'!$O$21))*'Scenario Inputs'!$H$21+MAX(0,MIN('Scenario Inputs'!$F$31,A46-'Scenario Inputs'!$F$37+1))*'Scenario Inputs'!$F$32+MAX(0,MIN('Scenario Inputs'!$F$31,A46-'Scenario Inputs'!$F$37+1))*'Scenario Inputs'!$F$36+MAX(0,MIN('Scenario Inputs'!$F$31,A46-'Scenario Inputs'!$F$37+1))*'Scenario Inputs'!$F$39+MAX(0,MIN(1,(A46-'Scenario Inputs'!$B$48+1)/'Scenario Inputs'!$B$49))*'Scenario Inputs'!$B$50</f>
        <v/>
      </c>
      <c r="D46" s="335">
        <f>MAX(0,MIN(1,(A46-'Scenario Inputs'!$N$7+1)/'Scenario Inputs'!$O$7))*'Scenario Inputs'!$J$7+MAX(0,MIN(1,(A46-'Scenario Inputs'!$N$8+1)/'Scenario Inputs'!$O$8))*'Scenario Inputs'!$J$8+MAX(0,MIN(1,(A46-'Scenario Inputs'!$N$9+1)/'Scenario Inputs'!$O$9))*'Scenario Inputs'!$J$9+MAX(0,MIN(1,(A46-'Scenario Inputs'!$N$10+1)/'Scenario Inputs'!$O$10))*'Scenario Inputs'!$J$10+MAX(0,MIN(1,(A46-'Scenario Inputs'!$N$11+1)/'Scenario Inputs'!$O$11))*'Scenario Inputs'!$J$11+MAX(0,MIN(1,(A46-'Scenario Inputs'!$N$12+1)/'Scenario Inputs'!$O$12))*'Scenario Inputs'!$J$12+MAX(0,MIN(1,(A46-'Scenario Inputs'!$N$13+1)/'Scenario Inputs'!$O$13))*'Scenario Inputs'!$J$13+MAX(0,MIN(1,(A46-'Scenario Inputs'!$N$14+1)/'Scenario Inputs'!$O$14))*'Scenario Inputs'!$J$14+MAX(0,MIN(1,(A46-'Scenario Inputs'!$N$15+1)/'Scenario Inputs'!$O$15))*'Scenario Inputs'!$J$15+MAX(0,MIN(1,(A46-'Scenario Inputs'!$N$16+1)/'Scenario Inputs'!$O$16))*'Scenario Inputs'!$J$16+MAX(0,MIN(1,(A46-'Scenario Inputs'!$N$17+1)/'Scenario Inputs'!$O$17))*'Scenario Inputs'!$J$17+MAX(0,MIN(1,(A46-'Scenario Inputs'!$N$18+1)/'Scenario Inputs'!$O$18))*'Scenario Inputs'!$J$18+MAX(0,MIN(1,(A46-'Scenario Inputs'!$N$19+1)/'Scenario Inputs'!$O$19))*'Scenario Inputs'!$J$19+MAX(0,MIN(1,(A46-'Scenario Inputs'!$N$20+1)/'Scenario Inputs'!$O$20))*'Scenario Inputs'!$J$20+MAX(0,MIN(1,(A46-'Scenario Inputs'!$N$21+1)/'Scenario Inputs'!$O$21))*'Scenario Inputs'!$J$21+MAX(0,MIN('Scenario Inputs'!$F$31,A46-'Scenario Inputs'!$F$37+1))*'Scenario Inputs'!$F$32+MAX(0,MIN('Scenario Inputs'!$F$31,A46-'Scenario Inputs'!$F$37+1))*'Scenario Inputs'!$F$36+MAX(0,MIN('Scenario Inputs'!$F$31,A46-'Scenario Inputs'!$F$37+1))*'Scenario Inputs'!$F$39+MAX(0,MIN(1,(A46-'Scenario Inputs'!$B$48+1)/'Scenario Inputs'!$B$49))*'Scenario Inputs'!$B$51</f>
        <v/>
      </c>
      <c r="E46" s="335">
        <f>C46-B46</f>
        <v/>
      </c>
      <c r="F46" s="335">
        <f>D46-B46</f>
        <v/>
      </c>
      <c r="G46" s="335">
        <f>G45+B46</f>
        <v/>
      </c>
      <c r="H46" s="335">
        <f>H45+C46</f>
        <v/>
      </c>
      <c r="I46" s="335">
        <f>H46-G46</f>
        <v/>
      </c>
      <c r="J46" s="335">
        <f>J45+D46-B46</f>
        <v/>
      </c>
      <c r="K46" s="335">
        <f>MAX(0,MIN(1,(A46-'Scenario Inputs'!$N$7+1)/'Scenario Inputs'!$O$7))*'Scenario Inputs'!$L$7+MAX(0,MIN(1,(A46-'Scenario Inputs'!$N$8+1)/'Scenario Inputs'!$O$8))*'Scenario Inputs'!$L$8+MAX(0,MIN(1,(A46-'Scenario Inputs'!$N$9+1)/'Scenario Inputs'!$O$9))*'Scenario Inputs'!$L$9+MAX(0,MIN(1,(A46-'Scenario Inputs'!$N$10+1)/'Scenario Inputs'!$O$10))*'Scenario Inputs'!$L$10+MAX(0,MIN(1,(A46-'Scenario Inputs'!$N$11+1)/'Scenario Inputs'!$O$11))*'Scenario Inputs'!$L$11+MAX(0,MIN(1,(A46-'Scenario Inputs'!$N$12+1)/'Scenario Inputs'!$O$12))*'Scenario Inputs'!$L$12+MAX(0,MIN(1,(A46-'Scenario Inputs'!$N$13+1)/'Scenario Inputs'!$O$13))*'Scenario Inputs'!$L$13+MAX(0,MIN(1,(A46-'Scenario Inputs'!$N$14+1)/'Scenario Inputs'!$O$14))*'Scenario Inputs'!$L$14+MAX(0,MIN(1,(A46-'Scenario Inputs'!$N$15+1)/'Scenario Inputs'!$O$15))*'Scenario Inputs'!$L$15+MAX(0,MIN(1,(A46-'Scenario Inputs'!$N$16+1)/'Scenario Inputs'!$O$16))*'Scenario Inputs'!$L$16+MAX(0,MIN(1,(A46-'Scenario Inputs'!$N$17+1)/'Scenario Inputs'!$O$17))*'Scenario Inputs'!$L$17+MAX(0,MIN(1,(A46-'Scenario Inputs'!$N$18+1)/'Scenario Inputs'!$O$18))*'Scenario Inputs'!$L$18+MAX(0,MIN(1,(A46-'Scenario Inputs'!$N$19+1)/'Scenario Inputs'!$O$19))*'Scenario Inputs'!$L$19+MAX(0,MIN(1,(A46-'Scenario Inputs'!$N$20+1)/'Scenario Inputs'!$O$20))*'Scenario Inputs'!$L$20+MAX(0,MIN(1,(A46-'Scenario Inputs'!$N$21+1)/'Scenario Inputs'!$O$21))*'Scenario Inputs'!$L$21+MAX(0,MIN(1,(A46-'Scenario Inputs'!$B$48+1)/'Scenario Inputs'!$B$49))*'Scenario Inputs'!$B$52</f>
        <v/>
      </c>
      <c r="L46" s="335">
        <f>K46*'Scenario Inputs'!$B$4</f>
        <v/>
      </c>
      <c r="M46" s="335">
        <f>B46-L46</f>
        <v/>
      </c>
      <c r="N46" s="335">
        <f>D46+L46-B46</f>
        <v/>
      </c>
      <c r="O46" s="335">
        <f>O45+L46</f>
        <v/>
      </c>
      <c r="P46" s="335">
        <f>P45+N46</f>
        <v/>
      </c>
    </row>
    <row r="47">
      <c r="A47" t="n">
        <v>43</v>
      </c>
      <c r="B47" s="335">
        <f>MIN(A47,Assumptions!$B$6)*Assumptions!$B$4*Assumptions!$B$17</f>
        <v/>
      </c>
      <c r="C47" s="335">
        <f>MAX(0,MIN(1,(A47-'Scenario Inputs'!$N$7+1)/'Scenario Inputs'!$O$7))*'Scenario Inputs'!$H$7+MAX(0,MIN(1,(A47-'Scenario Inputs'!$N$8+1)/'Scenario Inputs'!$O$8))*'Scenario Inputs'!$H$8+MAX(0,MIN(1,(A47-'Scenario Inputs'!$N$9+1)/'Scenario Inputs'!$O$9))*'Scenario Inputs'!$H$9+MAX(0,MIN(1,(A47-'Scenario Inputs'!$N$10+1)/'Scenario Inputs'!$O$10))*'Scenario Inputs'!$H$10+MAX(0,MIN(1,(A47-'Scenario Inputs'!$N$11+1)/'Scenario Inputs'!$O$11))*'Scenario Inputs'!$H$11+MAX(0,MIN(1,(A47-'Scenario Inputs'!$N$12+1)/'Scenario Inputs'!$O$12))*'Scenario Inputs'!$H$12+MAX(0,MIN(1,(A47-'Scenario Inputs'!$N$13+1)/'Scenario Inputs'!$O$13))*'Scenario Inputs'!$H$13+MAX(0,MIN(1,(A47-'Scenario Inputs'!$N$14+1)/'Scenario Inputs'!$O$14))*'Scenario Inputs'!$H$14+MAX(0,MIN(1,(A47-'Scenario Inputs'!$N$15+1)/'Scenario Inputs'!$O$15))*'Scenario Inputs'!$H$15+MAX(0,MIN(1,(A47-'Scenario Inputs'!$N$16+1)/'Scenario Inputs'!$O$16))*'Scenario Inputs'!$H$16+MAX(0,MIN(1,(A47-'Scenario Inputs'!$N$17+1)/'Scenario Inputs'!$O$17))*'Scenario Inputs'!$H$17+MAX(0,MIN(1,(A47-'Scenario Inputs'!$N$18+1)/'Scenario Inputs'!$O$18))*'Scenario Inputs'!$H$18+MAX(0,MIN(1,(A47-'Scenario Inputs'!$N$19+1)/'Scenario Inputs'!$O$19))*'Scenario Inputs'!$H$19+MAX(0,MIN(1,(A47-'Scenario Inputs'!$N$20+1)/'Scenario Inputs'!$O$20))*'Scenario Inputs'!$H$20+MAX(0,MIN(1,(A47-'Scenario Inputs'!$N$21+1)/'Scenario Inputs'!$O$21))*'Scenario Inputs'!$H$21+MAX(0,MIN('Scenario Inputs'!$F$31,A47-'Scenario Inputs'!$F$37+1))*'Scenario Inputs'!$F$32+MAX(0,MIN('Scenario Inputs'!$F$31,A47-'Scenario Inputs'!$F$37+1))*'Scenario Inputs'!$F$36+MAX(0,MIN('Scenario Inputs'!$F$31,A47-'Scenario Inputs'!$F$37+1))*'Scenario Inputs'!$F$39+MAX(0,MIN(1,(A47-'Scenario Inputs'!$B$48+1)/'Scenario Inputs'!$B$49))*'Scenario Inputs'!$B$50</f>
        <v/>
      </c>
      <c r="D47" s="335">
        <f>MAX(0,MIN(1,(A47-'Scenario Inputs'!$N$7+1)/'Scenario Inputs'!$O$7))*'Scenario Inputs'!$J$7+MAX(0,MIN(1,(A47-'Scenario Inputs'!$N$8+1)/'Scenario Inputs'!$O$8))*'Scenario Inputs'!$J$8+MAX(0,MIN(1,(A47-'Scenario Inputs'!$N$9+1)/'Scenario Inputs'!$O$9))*'Scenario Inputs'!$J$9+MAX(0,MIN(1,(A47-'Scenario Inputs'!$N$10+1)/'Scenario Inputs'!$O$10))*'Scenario Inputs'!$J$10+MAX(0,MIN(1,(A47-'Scenario Inputs'!$N$11+1)/'Scenario Inputs'!$O$11))*'Scenario Inputs'!$J$11+MAX(0,MIN(1,(A47-'Scenario Inputs'!$N$12+1)/'Scenario Inputs'!$O$12))*'Scenario Inputs'!$J$12+MAX(0,MIN(1,(A47-'Scenario Inputs'!$N$13+1)/'Scenario Inputs'!$O$13))*'Scenario Inputs'!$J$13+MAX(0,MIN(1,(A47-'Scenario Inputs'!$N$14+1)/'Scenario Inputs'!$O$14))*'Scenario Inputs'!$J$14+MAX(0,MIN(1,(A47-'Scenario Inputs'!$N$15+1)/'Scenario Inputs'!$O$15))*'Scenario Inputs'!$J$15+MAX(0,MIN(1,(A47-'Scenario Inputs'!$N$16+1)/'Scenario Inputs'!$O$16))*'Scenario Inputs'!$J$16+MAX(0,MIN(1,(A47-'Scenario Inputs'!$N$17+1)/'Scenario Inputs'!$O$17))*'Scenario Inputs'!$J$17+MAX(0,MIN(1,(A47-'Scenario Inputs'!$N$18+1)/'Scenario Inputs'!$O$18))*'Scenario Inputs'!$J$18+MAX(0,MIN(1,(A47-'Scenario Inputs'!$N$19+1)/'Scenario Inputs'!$O$19))*'Scenario Inputs'!$J$19+MAX(0,MIN(1,(A47-'Scenario Inputs'!$N$20+1)/'Scenario Inputs'!$O$20))*'Scenario Inputs'!$J$20+MAX(0,MIN(1,(A47-'Scenario Inputs'!$N$21+1)/'Scenario Inputs'!$O$21))*'Scenario Inputs'!$J$21+MAX(0,MIN('Scenario Inputs'!$F$31,A47-'Scenario Inputs'!$F$37+1))*'Scenario Inputs'!$F$32+MAX(0,MIN('Scenario Inputs'!$F$31,A47-'Scenario Inputs'!$F$37+1))*'Scenario Inputs'!$F$36+MAX(0,MIN('Scenario Inputs'!$F$31,A47-'Scenario Inputs'!$F$37+1))*'Scenario Inputs'!$F$39+MAX(0,MIN(1,(A47-'Scenario Inputs'!$B$48+1)/'Scenario Inputs'!$B$49))*'Scenario Inputs'!$B$51</f>
        <v/>
      </c>
      <c r="E47" s="335">
        <f>C47-B47</f>
        <v/>
      </c>
      <c r="F47" s="335">
        <f>D47-B47</f>
        <v/>
      </c>
      <c r="G47" s="335">
        <f>G46+B47</f>
        <v/>
      </c>
      <c r="H47" s="335">
        <f>H46+C47</f>
        <v/>
      </c>
      <c r="I47" s="335">
        <f>H47-G47</f>
        <v/>
      </c>
      <c r="J47" s="335">
        <f>J46+D47-B47</f>
        <v/>
      </c>
      <c r="K47" s="335">
        <f>MAX(0,MIN(1,(A47-'Scenario Inputs'!$N$7+1)/'Scenario Inputs'!$O$7))*'Scenario Inputs'!$L$7+MAX(0,MIN(1,(A47-'Scenario Inputs'!$N$8+1)/'Scenario Inputs'!$O$8))*'Scenario Inputs'!$L$8+MAX(0,MIN(1,(A47-'Scenario Inputs'!$N$9+1)/'Scenario Inputs'!$O$9))*'Scenario Inputs'!$L$9+MAX(0,MIN(1,(A47-'Scenario Inputs'!$N$10+1)/'Scenario Inputs'!$O$10))*'Scenario Inputs'!$L$10+MAX(0,MIN(1,(A47-'Scenario Inputs'!$N$11+1)/'Scenario Inputs'!$O$11))*'Scenario Inputs'!$L$11+MAX(0,MIN(1,(A47-'Scenario Inputs'!$N$12+1)/'Scenario Inputs'!$O$12))*'Scenario Inputs'!$L$12+MAX(0,MIN(1,(A47-'Scenario Inputs'!$N$13+1)/'Scenario Inputs'!$O$13))*'Scenario Inputs'!$L$13+MAX(0,MIN(1,(A47-'Scenario Inputs'!$N$14+1)/'Scenario Inputs'!$O$14))*'Scenario Inputs'!$L$14+MAX(0,MIN(1,(A47-'Scenario Inputs'!$N$15+1)/'Scenario Inputs'!$O$15))*'Scenario Inputs'!$L$15+MAX(0,MIN(1,(A47-'Scenario Inputs'!$N$16+1)/'Scenario Inputs'!$O$16))*'Scenario Inputs'!$L$16+MAX(0,MIN(1,(A47-'Scenario Inputs'!$N$17+1)/'Scenario Inputs'!$O$17))*'Scenario Inputs'!$L$17+MAX(0,MIN(1,(A47-'Scenario Inputs'!$N$18+1)/'Scenario Inputs'!$O$18))*'Scenario Inputs'!$L$18+MAX(0,MIN(1,(A47-'Scenario Inputs'!$N$19+1)/'Scenario Inputs'!$O$19))*'Scenario Inputs'!$L$19+MAX(0,MIN(1,(A47-'Scenario Inputs'!$N$20+1)/'Scenario Inputs'!$O$20))*'Scenario Inputs'!$L$20+MAX(0,MIN(1,(A47-'Scenario Inputs'!$N$21+1)/'Scenario Inputs'!$O$21))*'Scenario Inputs'!$L$21+MAX(0,MIN(1,(A47-'Scenario Inputs'!$B$48+1)/'Scenario Inputs'!$B$49))*'Scenario Inputs'!$B$52</f>
        <v/>
      </c>
      <c r="L47" s="335">
        <f>K47*'Scenario Inputs'!$B$4</f>
        <v/>
      </c>
      <c r="M47" s="335">
        <f>B47-L47</f>
        <v/>
      </c>
      <c r="N47" s="335">
        <f>D47+L47-B47</f>
        <v/>
      </c>
      <c r="O47" s="335">
        <f>O46+L47</f>
        <v/>
      </c>
      <c r="P47" s="335">
        <f>P46+N47</f>
        <v/>
      </c>
    </row>
    <row r="48">
      <c r="A48" t="n">
        <v>44</v>
      </c>
      <c r="B48" s="335">
        <f>MIN(A48,Assumptions!$B$6)*Assumptions!$B$4*Assumptions!$B$17</f>
        <v/>
      </c>
      <c r="C48" s="335">
        <f>MAX(0,MIN(1,(A48-'Scenario Inputs'!$N$7+1)/'Scenario Inputs'!$O$7))*'Scenario Inputs'!$H$7+MAX(0,MIN(1,(A48-'Scenario Inputs'!$N$8+1)/'Scenario Inputs'!$O$8))*'Scenario Inputs'!$H$8+MAX(0,MIN(1,(A48-'Scenario Inputs'!$N$9+1)/'Scenario Inputs'!$O$9))*'Scenario Inputs'!$H$9+MAX(0,MIN(1,(A48-'Scenario Inputs'!$N$10+1)/'Scenario Inputs'!$O$10))*'Scenario Inputs'!$H$10+MAX(0,MIN(1,(A48-'Scenario Inputs'!$N$11+1)/'Scenario Inputs'!$O$11))*'Scenario Inputs'!$H$11+MAX(0,MIN(1,(A48-'Scenario Inputs'!$N$12+1)/'Scenario Inputs'!$O$12))*'Scenario Inputs'!$H$12+MAX(0,MIN(1,(A48-'Scenario Inputs'!$N$13+1)/'Scenario Inputs'!$O$13))*'Scenario Inputs'!$H$13+MAX(0,MIN(1,(A48-'Scenario Inputs'!$N$14+1)/'Scenario Inputs'!$O$14))*'Scenario Inputs'!$H$14+MAX(0,MIN(1,(A48-'Scenario Inputs'!$N$15+1)/'Scenario Inputs'!$O$15))*'Scenario Inputs'!$H$15+MAX(0,MIN(1,(A48-'Scenario Inputs'!$N$16+1)/'Scenario Inputs'!$O$16))*'Scenario Inputs'!$H$16+MAX(0,MIN(1,(A48-'Scenario Inputs'!$N$17+1)/'Scenario Inputs'!$O$17))*'Scenario Inputs'!$H$17+MAX(0,MIN(1,(A48-'Scenario Inputs'!$N$18+1)/'Scenario Inputs'!$O$18))*'Scenario Inputs'!$H$18+MAX(0,MIN(1,(A48-'Scenario Inputs'!$N$19+1)/'Scenario Inputs'!$O$19))*'Scenario Inputs'!$H$19+MAX(0,MIN(1,(A48-'Scenario Inputs'!$N$20+1)/'Scenario Inputs'!$O$20))*'Scenario Inputs'!$H$20+MAX(0,MIN(1,(A48-'Scenario Inputs'!$N$21+1)/'Scenario Inputs'!$O$21))*'Scenario Inputs'!$H$21+MAX(0,MIN('Scenario Inputs'!$F$31,A48-'Scenario Inputs'!$F$37+1))*'Scenario Inputs'!$F$32+MAX(0,MIN('Scenario Inputs'!$F$31,A48-'Scenario Inputs'!$F$37+1))*'Scenario Inputs'!$F$36+MAX(0,MIN('Scenario Inputs'!$F$31,A48-'Scenario Inputs'!$F$37+1))*'Scenario Inputs'!$F$39+MAX(0,MIN(1,(A48-'Scenario Inputs'!$B$48+1)/'Scenario Inputs'!$B$49))*'Scenario Inputs'!$B$50</f>
        <v/>
      </c>
      <c r="D48" s="335">
        <f>MAX(0,MIN(1,(A48-'Scenario Inputs'!$N$7+1)/'Scenario Inputs'!$O$7))*'Scenario Inputs'!$J$7+MAX(0,MIN(1,(A48-'Scenario Inputs'!$N$8+1)/'Scenario Inputs'!$O$8))*'Scenario Inputs'!$J$8+MAX(0,MIN(1,(A48-'Scenario Inputs'!$N$9+1)/'Scenario Inputs'!$O$9))*'Scenario Inputs'!$J$9+MAX(0,MIN(1,(A48-'Scenario Inputs'!$N$10+1)/'Scenario Inputs'!$O$10))*'Scenario Inputs'!$J$10+MAX(0,MIN(1,(A48-'Scenario Inputs'!$N$11+1)/'Scenario Inputs'!$O$11))*'Scenario Inputs'!$J$11+MAX(0,MIN(1,(A48-'Scenario Inputs'!$N$12+1)/'Scenario Inputs'!$O$12))*'Scenario Inputs'!$J$12+MAX(0,MIN(1,(A48-'Scenario Inputs'!$N$13+1)/'Scenario Inputs'!$O$13))*'Scenario Inputs'!$J$13+MAX(0,MIN(1,(A48-'Scenario Inputs'!$N$14+1)/'Scenario Inputs'!$O$14))*'Scenario Inputs'!$J$14+MAX(0,MIN(1,(A48-'Scenario Inputs'!$N$15+1)/'Scenario Inputs'!$O$15))*'Scenario Inputs'!$J$15+MAX(0,MIN(1,(A48-'Scenario Inputs'!$N$16+1)/'Scenario Inputs'!$O$16))*'Scenario Inputs'!$J$16+MAX(0,MIN(1,(A48-'Scenario Inputs'!$N$17+1)/'Scenario Inputs'!$O$17))*'Scenario Inputs'!$J$17+MAX(0,MIN(1,(A48-'Scenario Inputs'!$N$18+1)/'Scenario Inputs'!$O$18))*'Scenario Inputs'!$J$18+MAX(0,MIN(1,(A48-'Scenario Inputs'!$N$19+1)/'Scenario Inputs'!$O$19))*'Scenario Inputs'!$J$19+MAX(0,MIN(1,(A48-'Scenario Inputs'!$N$20+1)/'Scenario Inputs'!$O$20))*'Scenario Inputs'!$J$20+MAX(0,MIN(1,(A48-'Scenario Inputs'!$N$21+1)/'Scenario Inputs'!$O$21))*'Scenario Inputs'!$J$21+MAX(0,MIN('Scenario Inputs'!$F$31,A48-'Scenario Inputs'!$F$37+1))*'Scenario Inputs'!$F$32+MAX(0,MIN('Scenario Inputs'!$F$31,A48-'Scenario Inputs'!$F$37+1))*'Scenario Inputs'!$F$36+MAX(0,MIN('Scenario Inputs'!$F$31,A48-'Scenario Inputs'!$F$37+1))*'Scenario Inputs'!$F$39+MAX(0,MIN(1,(A48-'Scenario Inputs'!$B$48+1)/'Scenario Inputs'!$B$49))*'Scenario Inputs'!$B$51</f>
        <v/>
      </c>
      <c r="E48" s="335">
        <f>C48-B48</f>
        <v/>
      </c>
      <c r="F48" s="335">
        <f>D48-B48</f>
        <v/>
      </c>
      <c r="G48" s="335">
        <f>G47+B48</f>
        <v/>
      </c>
      <c r="H48" s="335">
        <f>H47+C48</f>
        <v/>
      </c>
      <c r="I48" s="335">
        <f>H48-G48</f>
        <v/>
      </c>
      <c r="J48" s="335">
        <f>J47+D48-B48</f>
        <v/>
      </c>
      <c r="K48" s="335">
        <f>MAX(0,MIN(1,(A48-'Scenario Inputs'!$N$7+1)/'Scenario Inputs'!$O$7))*'Scenario Inputs'!$L$7+MAX(0,MIN(1,(A48-'Scenario Inputs'!$N$8+1)/'Scenario Inputs'!$O$8))*'Scenario Inputs'!$L$8+MAX(0,MIN(1,(A48-'Scenario Inputs'!$N$9+1)/'Scenario Inputs'!$O$9))*'Scenario Inputs'!$L$9+MAX(0,MIN(1,(A48-'Scenario Inputs'!$N$10+1)/'Scenario Inputs'!$O$10))*'Scenario Inputs'!$L$10+MAX(0,MIN(1,(A48-'Scenario Inputs'!$N$11+1)/'Scenario Inputs'!$O$11))*'Scenario Inputs'!$L$11+MAX(0,MIN(1,(A48-'Scenario Inputs'!$N$12+1)/'Scenario Inputs'!$O$12))*'Scenario Inputs'!$L$12+MAX(0,MIN(1,(A48-'Scenario Inputs'!$N$13+1)/'Scenario Inputs'!$O$13))*'Scenario Inputs'!$L$13+MAX(0,MIN(1,(A48-'Scenario Inputs'!$N$14+1)/'Scenario Inputs'!$O$14))*'Scenario Inputs'!$L$14+MAX(0,MIN(1,(A48-'Scenario Inputs'!$N$15+1)/'Scenario Inputs'!$O$15))*'Scenario Inputs'!$L$15+MAX(0,MIN(1,(A48-'Scenario Inputs'!$N$16+1)/'Scenario Inputs'!$O$16))*'Scenario Inputs'!$L$16+MAX(0,MIN(1,(A48-'Scenario Inputs'!$N$17+1)/'Scenario Inputs'!$O$17))*'Scenario Inputs'!$L$17+MAX(0,MIN(1,(A48-'Scenario Inputs'!$N$18+1)/'Scenario Inputs'!$O$18))*'Scenario Inputs'!$L$18+MAX(0,MIN(1,(A48-'Scenario Inputs'!$N$19+1)/'Scenario Inputs'!$O$19))*'Scenario Inputs'!$L$19+MAX(0,MIN(1,(A48-'Scenario Inputs'!$N$20+1)/'Scenario Inputs'!$O$20))*'Scenario Inputs'!$L$20+MAX(0,MIN(1,(A48-'Scenario Inputs'!$N$21+1)/'Scenario Inputs'!$O$21))*'Scenario Inputs'!$L$21+MAX(0,MIN(1,(A48-'Scenario Inputs'!$B$48+1)/'Scenario Inputs'!$B$49))*'Scenario Inputs'!$B$52</f>
        <v/>
      </c>
      <c r="L48" s="335">
        <f>K48*'Scenario Inputs'!$B$4</f>
        <v/>
      </c>
      <c r="M48" s="335">
        <f>B48-L48</f>
        <v/>
      </c>
      <c r="N48" s="335">
        <f>D48+L48-B48</f>
        <v/>
      </c>
      <c r="O48" s="335">
        <f>O47+L48</f>
        <v/>
      </c>
      <c r="P48" s="335">
        <f>P47+N48</f>
        <v/>
      </c>
    </row>
    <row r="49">
      <c r="A49" t="n">
        <v>45</v>
      </c>
      <c r="B49" s="335">
        <f>MIN(A49,Assumptions!$B$6)*Assumptions!$B$4*Assumptions!$B$17</f>
        <v/>
      </c>
      <c r="C49" s="335">
        <f>MAX(0,MIN(1,(A49-'Scenario Inputs'!$N$7+1)/'Scenario Inputs'!$O$7))*'Scenario Inputs'!$H$7+MAX(0,MIN(1,(A49-'Scenario Inputs'!$N$8+1)/'Scenario Inputs'!$O$8))*'Scenario Inputs'!$H$8+MAX(0,MIN(1,(A49-'Scenario Inputs'!$N$9+1)/'Scenario Inputs'!$O$9))*'Scenario Inputs'!$H$9+MAX(0,MIN(1,(A49-'Scenario Inputs'!$N$10+1)/'Scenario Inputs'!$O$10))*'Scenario Inputs'!$H$10+MAX(0,MIN(1,(A49-'Scenario Inputs'!$N$11+1)/'Scenario Inputs'!$O$11))*'Scenario Inputs'!$H$11+MAX(0,MIN(1,(A49-'Scenario Inputs'!$N$12+1)/'Scenario Inputs'!$O$12))*'Scenario Inputs'!$H$12+MAX(0,MIN(1,(A49-'Scenario Inputs'!$N$13+1)/'Scenario Inputs'!$O$13))*'Scenario Inputs'!$H$13+MAX(0,MIN(1,(A49-'Scenario Inputs'!$N$14+1)/'Scenario Inputs'!$O$14))*'Scenario Inputs'!$H$14+MAX(0,MIN(1,(A49-'Scenario Inputs'!$N$15+1)/'Scenario Inputs'!$O$15))*'Scenario Inputs'!$H$15+MAX(0,MIN(1,(A49-'Scenario Inputs'!$N$16+1)/'Scenario Inputs'!$O$16))*'Scenario Inputs'!$H$16+MAX(0,MIN(1,(A49-'Scenario Inputs'!$N$17+1)/'Scenario Inputs'!$O$17))*'Scenario Inputs'!$H$17+MAX(0,MIN(1,(A49-'Scenario Inputs'!$N$18+1)/'Scenario Inputs'!$O$18))*'Scenario Inputs'!$H$18+MAX(0,MIN(1,(A49-'Scenario Inputs'!$N$19+1)/'Scenario Inputs'!$O$19))*'Scenario Inputs'!$H$19+MAX(0,MIN(1,(A49-'Scenario Inputs'!$N$20+1)/'Scenario Inputs'!$O$20))*'Scenario Inputs'!$H$20+MAX(0,MIN(1,(A49-'Scenario Inputs'!$N$21+1)/'Scenario Inputs'!$O$21))*'Scenario Inputs'!$H$21+MAX(0,MIN('Scenario Inputs'!$F$31,A49-'Scenario Inputs'!$F$37+1))*'Scenario Inputs'!$F$32+MAX(0,MIN('Scenario Inputs'!$F$31,A49-'Scenario Inputs'!$F$37+1))*'Scenario Inputs'!$F$36+MAX(0,MIN('Scenario Inputs'!$F$31,A49-'Scenario Inputs'!$F$37+1))*'Scenario Inputs'!$F$39+MAX(0,MIN(1,(A49-'Scenario Inputs'!$B$48+1)/'Scenario Inputs'!$B$49))*'Scenario Inputs'!$B$50</f>
        <v/>
      </c>
      <c r="D49" s="335">
        <f>MAX(0,MIN(1,(A49-'Scenario Inputs'!$N$7+1)/'Scenario Inputs'!$O$7))*'Scenario Inputs'!$J$7+MAX(0,MIN(1,(A49-'Scenario Inputs'!$N$8+1)/'Scenario Inputs'!$O$8))*'Scenario Inputs'!$J$8+MAX(0,MIN(1,(A49-'Scenario Inputs'!$N$9+1)/'Scenario Inputs'!$O$9))*'Scenario Inputs'!$J$9+MAX(0,MIN(1,(A49-'Scenario Inputs'!$N$10+1)/'Scenario Inputs'!$O$10))*'Scenario Inputs'!$J$10+MAX(0,MIN(1,(A49-'Scenario Inputs'!$N$11+1)/'Scenario Inputs'!$O$11))*'Scenario Inputs'!$J$11+MAX(0,MIN(1,(A49-'Scenario Inputs'!$N$12+1)/'Scenario Inputs'!$O$12))*'Scenario Inputs'!$J$12+MAX(0,MIN(1,(A49-'Scenario Inputs'!$N$13+1)/'Scenario Inputs'!$O$13))*'Scenario Inputs'!$J$13+MAX(0,MIN(1,(A49-'Scenario Inputs'!$N$14+1)/'Scenario Inputs'!$O$14))*'Scenario Inputs'!$J$14+MAX(0,MIN(1,(A49-'Scenario Inputs'!$N$15+1)/'Scenario Inputs'!$O$15))*'Scenario Inputs'!$J$15+MAX(0,MIN(1,(A49-'Scenario Inputs'!$N$16+1)/'Scenario Inputs'!$O$16))*'Scenario Inputs'!$J$16+MAX(0,MIN(1,(A49-'Scenario Inputs'!$N$17+1)/'Scenario Inputs'!$O$17))*'Scenario Inputs'!$J$17+MAX(0,MIN(1,(A49-'Scenario Inputs'!$N$18+1)/'Scenario Inputs'!$O$18))*'Scenario Inputs'!$J$18+MAX(0,MIN(1,(A49-'Scenario Inputs'!$N$19+1)/'Scenario Inputs'!$O$19))*'Scenario Inputs'!$J$19+MAX(0,MIN(1,(A49-'Scenario Inputs'!$N$20+1)/'Scenario Inputs'!$O$20))*'Scenario Inputs'!$J$20+MAX(0,MIN(1,(A49-'Scenario Inputs'!$N$21+1)/'Scenario Inputs'!$O$21))*'Scenario Inputs'!$J$21+MAX(0,MIN('Scenario Inputs'!$F$31,A49-'Scenario Inputs'!$F$37+1))*'Scenario Inputs'!$F$32+MAX(0,MIN('Scenario Inputs'!$F$31,A49-'Scenario Inputs'!$F$37+1))*'Scenario Inputs'!$F$36+MAX(0,MIN('Scenario Inputs'!$F$31,A49-'Scenario Inputs'!$F$37+1))*'Scenario Inputs'!$F$39+MAX(0,MIN(1,(A49-'Scenario Inputs'!$B$48+1)/'Scenario Inputs'!$B$49))*'Scenario Inputs'!$B$51</f>
        <v/>
      </c>
      <c r="E49" s="335">
        <f>C49-B49</f>
        <v/>
      </c>
      <c r="F49" s="335">
        <f>D49-B49</f>
        <v/>
      </c>
      <c r="G49" s="335">
        <f>G48+B49</f>
        <v/>
      </c>
      <c r="H49" s="335">
        <f>H48+C49</f>
        <v/>
      </c>
      <c r="I49" s="335">
        <f>H49-G49</f>
        <v/>
      </c>
      <c r="J49" s="335">
        <f>J48+D49-B49</f>
        <v/>
      </c>
      <c r="K49" s="335">
        <f>MAX(0,MIN(1,(A49-'Scenario Inputs'!$N$7+1)/'Scenario Inputs'!$O$7))*'Scenario Inputs'!$L$7+MAX(0,MIN(1,(A49-'Scenario Inputs'!$N$8+1)/'Scenario Inputs'!$O$8))*'Scenario Inputs'!$L$8+MAX(0,MIN(1,(A49-'Scenario Inputs'!$N$9+1)/'Scenario Inputs'!$O$9))*'Scenario Inputs'!$L$9+MAX(0,MIN(1,(A49-'Scenario Inputs'!$N$10+1)/'Scenario Inputs'!$O$10))*'Scenario Inputs'!$L$10+MAX(0,MIN(1,(A49-'Scenario Inputs'!$N$11+1)/'Scenario Inputs'!$O$11))*'Scenario Inputs'!$L$11+MAX(0,MIN(1,(A49-'Scenario Inputs'!$N$12+1)/'Scenario Inputs'!$O$12))*'Scenario Inputs'!$L$12+MAX(0,MIN(1,(A49-'Scenario Inputs'!$N$13+1)/'Scenario Inputs'!$O$13))*'Scenario Inputs'!$L$13+MAX(0,MIN(1,(A49-'Scenario Inputs'!$N$14+1)/'Scenario Inputs'!$O$14))*'Scenario Inputs'!$L$14+MAX(0,MIN(1,(A49-'Scenario Inputs'!$N$15+1)/'Scenario Inputs'!$O$15))*'Scenario Inputs'!$L$15+MAX(0,MIN(1,(A49-'Scenario Inputs'!$N$16+1)/'Scenario Inputs'!$O$16))*'Scenario Inputs'!$L$16+MAX(0,MIN(1,(A49-'Scenario Inputs'!$N$17+1)/'Scenario Inputs'!$O$17))*'Scenario Inputs'!$L$17+MAX(0,MIN(1,(A49-'Scenario Inputs'!$N$18+1)/'Scenario Inputs'!$O$18))*'Scenario Inputs'!$L$18+MAX(0,MIN(1,(A49-'Scenario Inputs'!$N$19+1)/'Scenario Inputs'!$O$19))*'Scenario Inputs'!$L$19+MAX(0,MIN(1,(A49-'Scenario Inputs'!$N$20+1)/'Scenario Inputs'!$O$20))*'Scenario Inputs'!$L$20+MAX(0,MIN(1,(A49-'Scenario Inputs'!$N$21+1)/'Scenario Inputs'!$O$21))*'Scenario Inputs'!$L$21+MAX(0,MIN(1,(A49-'Scenario Inputs'!$B$48+1)/'Scenario Inputs'!$B$49))*'Scenario Inputs'!$B$52</f>
        <v/>
      </c>
      <c r="L49" s="335">
        <f>K49*'Scenario Inputs'!$B$4</f>
        <v/>
      </c>
      <c r="M49" s="335">
        <f>B49-L49</f>
        <v/>
      </c>
      <c r="N49" s="335">
        <f>D49+L49-B49</f>
        <v/>
      </c>
      <c r="O49" s="335">
        <f>O48+L49</f>
        <v/>
      </c>
      <c r="P49" s="335">
        <f>P48+N49</f>
        <v/>
      </c>
    </row>
    <row r="50">
      <c r="A50" t="n">
        <v>46</v>
      </c>
      <c r="B50" s="335">
        <f>MIN(A50,Assumptions!$B$6)*Assumptions!$B$4*Assumptions!$B$17</f>
        <v/>
      </c>
      <c r="C50" s="335">
        <f>MAX(0,MIN(1,(A50-'Scenario Inputs'!$N$7+1)/'Scenario Inputs'!$O$7))*'Scenario Inputs'!$H$7+MAX(0,MIN(1,(A50-'Scenario Inputs'!$N$8+1)/'Scenario Inputs'!$O$8))*'Scenario Inputs'!$H$8+MAX(0,MIN(1,(A50-'Scenario Inputs'!$N$9+1)/'Scenario Inputs'!$O$9))*'Scenario Inputs'!$H$9+MAX(0,MIN(1,(A50-'Scenario Inputs'!$N$10+1)/'Scenario Inputs'!$O$10))*'Scenario Inputs'!$H$10+MAX(0,MIN(1,(A50-'Scenario Inputs'!$N$11+1)/'Scenario Inputs'!$O$11))*'Scenario Inputs'!$H$11+MAX(0,MIN(1,(A50-'Scenario Inputs'!$N$12+1)/'Scenario Inputs'!$O$12))*'Scenario Inputs'!$H$12+MAX(0,MIN(1,(A50-'Scenario Inputs'!$N$13+1)/'Scenario Inputs'!$O$13))*'Scenario Inputs'!$H$13+MAX(0,MIN(1,(A50-'Scenario Inputs'!$N$14+1)/'Scenario Inputs'!$O$14))*'Scenario Inputs'!$H$14+MAX(0,MIN(1,(A50-'Scenario Inputs'!$N$15+1)/'Scenario Inputs'!$O$15))*'Scenario Inputs'!$H$15+MAX(0,MIN(1,(A50-'Scenario Inputs'!$N$16+1)/'Scenario Inputs'!$O$16))*'Scenario Inputs'!$H$16+MAX(0,MIN(1,(A50-'Scenario Inputs'!$N$17+1)/'Scenario Inputs'!$O$17))*'Scenario Inputs'!$H$17+MAX(0,MIN(1,(A50-'Scenario Inputs'!$N$18+1)/'Scenario Inputs'!$O$18))*'Scenario Inputs'!$H$18+MAX(0,MIN(1,(A50-'Scenario Inputs'!$N$19+1)/'Scenario Inputs'!$O$19))*'Scenario Inputs'!$H$19+MAX(0,MIN(1,(A50-'Scenario Inputs'!$N$20+1)/'Scenario Inputs'!$O$20))*'Scenario Inputs'!$H$20+MAX(0,MIN(1,(A50-'Scenario Inputs'!$N$21+1)/'Scenario Inputs'!$O$21))*'Scenario Inputs'!$H$21+MAX(0,MIN('Scenario Inputs'!$F$31,A50-'Scenario Inputs'!$F$37+1))*'Scenario Inputs'!$F$32+MAX(0,MIN('Scenario Inputs'!$F$31,A50-'Scenario Inputs'!$F$37+1))*'Scenario Inputs'!$F$36+MAX(0,MIN('Scenario Inputs'!$F$31,A50-'Scenario Inputs'!$F$37+1))*'Scenario Inputs'!$F$39+MAX(0,MIN(1,(A50-'Scenario Inputs'!$B$48+1)/'Scenario Inputs'!$B$49))*'Scenario Inputs'!$B$50</f>
        <v/>
      </c>
      <c r="D50" s="335">
        <f>MAX(0,MIN(1,(A50-'Scenario Inputs'!$N$7+1)/'Scenario Inputs'!$O$7))*'Scenario Inputs'!$J$7+MAX(0,MIN(1,(A50-'Scenario Inputs'!$N$8+1)/'Scenario Inputs'!$O$8))*'Scenario Inputs'!$J$8+MAX(0,MIN(1,(A50-'Scenario Inputs'!$N$9+1)/'Scenario Inputs'!$O$9))*'Scenario Inputs'!$J$9+MAX(0,MIN(1,(A50-'Scenario Inputs'!$N$10+1)/'Scenario Inputs'!$O$10))*'Scenario Inputs'!$J$10+MAX(0,MIN(1,(A50-'Scenario Inputs'!$N$11+1)/'Scenario Inputs'!$O$11))*'Scenario Inputs'!$J$11+MAX(0,MIN(1,(A50-'Scenario Inputs'!$N$12+1)/'Scenario Inputs'!$O$12))*'Scenario Inputs'!$J$12+MAX(0,MIN(1,(A50-'Scenario Inputs'!$N$13+1)/'Scenario Inputs'!$O$13))*'Scenario Inputs'!$J$13+MAX(0,MIN(1,(A50-'Scenario Inputs'!$N$14+1)/'Scenario Inputs'!$O$14))*'Scenario Inputs'!$J$14+MAX(0,MIN(1,(A50-'Scenario Inputs'!$N$15+1)/'Scenario Inputs'!$O$15))*'Scenario Inputs'!$J$15+MAX(0,MIN(1,(A50-'Scenario Inputs'!$N$16+1)/'Scenario Inputs'!$O$16))*'Scenario Inputs'!$J$16+MAX(0,MIN(1,(A50-'Scenario Inputs'!$N$17+1)/'Scenario Inputs'!$O$17))*'Scenario Inputs'!$J$17+MAX(0,MIN(1,(A50-'Scenario Inputs'!$N$18+1)/'Scenario Inputs'!$O$18))*'Scenario Inputs'!$J$18+MAX(0,MIN(1,(A50-'Scenario Inputs'!$N$19+1)/'Scenario Inputs'!$O$19))*'Scenario Inputs'!$J$19+MAX(0,MIN(1,(A50-'Scenario Inputs'!$N$20+1)/'Scenario Inputs'!$O$20))*'Scenario Inputs'!$J$20+MAX(0,MIN(1,(A50-'Scenario Inputs'!$N$21+1)/'Scenario Inputs'!$O$21))*'Scenario Inputs'!$J$21+MAX(0,MIN('Scenario Inputs'!$F$31,A50-'Scenario Inputs'!$F$37+1))*'Scenario Inputs'!$F$32+MAX(0,MIN('Scenario Inputs'!$F$31,A50-'Scenario Inputs'!$F$37+1))*'Scenario Inputs'!$F$36+MAX(0,MIN('Scenario Inputs'!$F$31,A50-'Scenario Inputs'!$F$37+1))*'Scenario Inputs'!$F$39+MAX(0,MIN(1,(A50-'Scenario Inputs'!$B$48+1)/'Scenario Inputs'!$B$49))*'Scenario Inputs'!$B$51</f>
        <v/>
      </c>
      <c r="E50" s="335">
        <f>C50-B50</f>
        <v/>
      </c>
      <c r="F50" s="335">
        <f>D50-B50</f>
        <v/>
      </c>
      <c r="G50" s="335">
        <f>G49+B50</f>
        <v/>
      </c>
      <c r="H50" s="335">
        <f>H49+C50</f>
        <v/>
      </c>
      <c r="I50" s="335">
        <f>H50-G50</f>
        <v/>
      </c>
      <c r="J50" s="335">
        <f>J49+D50-B50</f>
        <v/>
      </c>
      <c r="K50" s="335">
        <f>MAX(0,MIN(1,(A50-'Scenario Inputs'!$N$7+1)/'Scenario Inputs'!$O$7))*'Scenario Inputs'!$L$7+MAX(0,MIN(1,(A50-'Scenario Inputs'!$N$8+1)/'Scenario Inputs'!$O$8))*'Scenario Inputs'!$L$8+MAX(0,MIN(1,(A50-'Scenario Inputs'!$N$9+1)/'Scenario Inputs'!$O$9))*'Scenario Inputs'!$L$9+MAX(0,MIN(1,(A50-'Scenario Inputs'!$N$10+1)/'Scenario Inputs'!$O$10))*'Scenario Inputs'!$L$10+MAX(0,MIN(1,(A50-'Scenario Inputs'!$N$11+1)/'Scenario Inputs'!$O$11))*'Scenario Inputs'!$L$11+MAX(0,MIN(1,(A50-'Scenario Inputs'!$N$12+1)/'Scenario Inputs'!$O$12))*'Scenario Inputs'!$L$12+MAX(0,MIN(1,(A50-'Scenario Inputs'!$N$13+1)/'Scenario Inputs'!$O$13))*'Scenario Inputs'!$L$13+MAX(0,MIN(1,(A50-'Scenario Inputs'!$N$14+1)/'Scenario Inputs'!$O$14))*'Scenario Inputs'!$L$14+MAX(0,MIN(1,(A50-'Scenario Inputs'!$N$15+1)/'Scenario Inputs'!$O$15))*'Scenario Inputs'!$L$15+MAX(0,MIN(1,(A50-'Scenario Inputs'!$N$16+1)/'Scenario Inputs'!$O$16))*'Scenario Inputs'!$L$16+MAX(0,MIN(1,(A50-'Scenario Inputs'!$N$17+1)/'Scenario Inputs'!$O$17))*'Scenario Inputs'!$L$17+MAX(0,MIN(1,(A50-'Scenario Inputs'!$N$18+1)/'Scenario Inputs'!$O$18))*'Scenario Inputs'!$L$18+MAX(0,MIN(1,(A50-'Scenario Inputs'!$N$19+1)/'Scenario Inputs'!$O$19))*'Scenario Inputs'!$L$19+MAX(0,MIN(1,(A50-'Scenario Inputs'!$N$20+1)/'Scenario Inputs'!$O$20))*'Scenario Inputs'!$L$20+MAX(0,MIN(1,(A50-'Scenario Inputs'!$N$21+1)/'Scenario Inputs'!$O$21))*'Scenario Inputs'!$L$21+MAX(0,MIN(1,(A50-'Scenario Inputs'!$B$48+1)/'Scenario Inputs'!$B$49))*'Scenario Inputs'!$B$52</f>
        <v/>
      </c>
      <c r="L50" s="335">
        <f>K50*'Scenario Inputs'!$B$4</f>
        <v/>
      </c>
      <c r="M50" s="335">
        <f>B50-L50</f>
        <v/>
      </c>
      <c r="N50" s="335">
        <f>D50+L50-B50</f>
        <v/>
      </c>
      <c r="O50" s="335">
        <f>O49+L50</f>
        <v/>
      </c>
      <c r="P50" s="335">
        <f>P49+N50</f>
        <v/>
      </c>
    </row>
    <row r="51">
      <c r="A51" t="n">
        <v>47</v>
      </c>
      <c r="B51" s="335">
        <f>MIN(A51,Assumptions!$B$6)*Assumptions!$B$4*Assumptions!$B$17</f>
        <v/>
      </c>
      <c r="C51" s="335">
        <f>MAX(0,MIN(1,(A51-'Scenario Inputs'!$N$7+1)/'Scenario Inputs'!$O$7))*'Scenario Inputs'!$H$7+MAX(0,MIN(1,(A51-'Scenario Inputs'!$N$8+1)/'Scenario Inputs'!$O$8))*'Scenario Inputs'!$H$8+MAX(0,MIN(1,(A51-'Scenario Inputs'!$N$9+1)/'Scenario Inputs'!$O$9))*'Scenario Inputs'!$H$9+MAX(0,MIN(1,(A51-'Scenario Inputs'!$N$10+1)/'Scenario Inputs'!$O$10))*'Scenario Inputs'!$H$10+MAX(0,MIN(1,(A51-'Scenario Inputs'!$N$11+1)/'Scenario Inputs'!$O$11))*'Scenario Inputs'!$H$11+MAX(0,MIN(1,(A51-'Scenario Inputs'!$N$12+1)/'Scenario Inputs'!$O$12))*'Scenario Inputs'!$H$12+MAX(0,MIN(1,(A51-'Scenario Inputs'!$N$13+1)/'Scenario Inputs'!$O$13))*'Scenario Inputs'!$H$13+MAX(0,MIN(1,(A51-'Scenario Inputs'!$N$14+1)/'Scenario Inputs'!$O$14))*'Scenario Inputs'!$H$14+MAX(0,MIN(1,(A51-'Scenario Inputs'!$N$15+1)/'Scenario Inputs'!$O$15))*'Scenario Inputs'!$H$15+MAX(0,MIN(1,(A51-'Scenario Inputs'!$N$16+1)/'Scenario Inputs'!$O$16))*'Scenario Inputs'!$H$16+MAX(0,MIN(1,(A51-'Scenario Inputs'!$N$17+1)/'Scenario Inputs'!$O$17))*'Scenario Inputs'!$H$17+MAX(0,MIN(1,(A51-'Scenario Inputs'!$N$18+1)/'Scenario Inputs'!$O$18))*'Scenario Inputs'!$H$18+MAX(0,MIN(1,(A51-'Scenario Inputs'!$N$19+1)/'Scenario Inputs'!$O$19))*'Scenario Inputs'!$H$19+MAX(0,MIN(1,(A51-'Scenario Inputs'!$N$20+1)/'Scenario Inputs'!$O$20))*'Scenario Inputs'!$H$20+MAX(0,MIN(1,(A51-'Scenario Inputs'!$N$21+1)/'Scenario Inputs'!$O$21))*'Scenario Inputs'!$H$21+MAX(0,MIN('Scenario Inputs'!$F$31,A51-'Scenario Inputs'!$F$37+1))*'Scenario Inputs'!$F$32+MAX(0,MIN('Scenario Inputs'!$F$31,A51-'Scenario Inputs'!$F$37+1))*'Scenario Inputs'!$F$36+MAX(0,MIN('Scenario Inputs'!$F$31,A51-'Scenario Inputs'!$F$37+1))*'Scenario Inputs'!$F$39+MAX(0,MIN(1,(A51-'Scenario Inputs'!$B$48+1)/'Scenario Inputs'!$B$49))*'Scenario Inputs'!$B$50</f>
        <v/>
      </c>
      <c r="D51" s="335">
        <f>MAX(0,MIN(1,(A51-'Scenario Inputs'!$N$7+1)/'Scenario Inputs'!$O$7))*'Scenario Inputs'!$J$7+MAX(0,MIN(1,(A51-'Scenario Inputs'!$N$8+1)/'Scenario Inputs'!$O$8))*'Scenario Inputs'!$J$8+MAX(0,MIN(1,(A51-'Scenario Inputs'!$N$9+1)/'Scenario Inputs'!$O$9))*'Scenario Inputs'!$J$9+MAX(0,MIN(1,(A51-'Scenario Inputs'!$N$10+1)/'Scenario Inputs'!$O$10))*'Scenario Inputs'!$J$10+MAX(0,MIN(1,(A51-'Scenario Inputs'!$N$11+1)/'Scenario Inputs'!$O$11))*'Scenario Inputs'!$J$11+MAX(0,MIN(1,(A51-'Scenario Inputs'!$N$12+1)/'Scenario Inputs'!$O$12))*'Scenario Inputs'!$J$12+MAX(0,MIN(1,(A51-'Scenario Inputs'!$N$13+1)/'Scenario Inputs'!$O$13))*'Scenario Inputs'!$J$13+MAX(0,MIN(1,(A51-'Scenario Inputs'!$N$14+1)/'Scenario Inputs'!$O$14))*'Scenario Inputs'!$J$14+MAX(0,MIN(1,(A51-'Scenario Inputs'!$N$15+1)/'Scenario Inputs'!$O$15))*'Scenario Inputs'!$J$15+MAX(0,MIN(1,(A51-'Scenario Inputs'!$N$16+1)/'Scenario Inputs'!$O$16))*'Scenario Inputs'!$J$16+MAX(0,MIN(1,(A51-'Scenario Inputs'!$N$17+1)/'Scenario Inputs'!$O$17))*'Scenario Inputs'!$J$17+MAX(0,MIN(1,(A51-'Scenario Inputs'!$N$18+1)/'Scenario Inputs'!$O$18))*'Scenario Inputs'!$J$18+MAX(0,MIN(1,(A51-'Scenario Inputs'!$N$19+1)/'Scenario Inputs'!$O$19))*'Scenario Inputs'!$J$19+MAX(0,MIN(1,(A51-'Scenario Inputs'!$N$20+1)/'Scenario Inputs'!$O$20))*'Scenario Inputs'!$J$20+MAX(0,MIN(1,(A51-'Scenario Inputs'!$N$21+1)/'Scenario Inputs'!$O$21))*'Scenario Inputs'!$J$21+MAX(0,MIN('Scenario Inputs'!$F$31,A51-'Scenario Inputs'!$F$37+1))*'Scenario Inputs'!$F$32+MAX(0,MIN('Scenario Inputs'!$F$31,A51-'Scenario Inputs'!$F$37+1))*'Scenario Inputs'!$F$36+MAX(0,MIN('Scenario Inputs'!$F$31,A51-'Scenario Inputs'!$F$37+1))*'Scenario Inputs'!$F$39+MAX(0,MIN(1,(A51-'Scenario Inputs'!$B$48+1)/'Scenario Inputs'!$B$49))*'Scenario Inputs'!$B$51</f>
        <v/>
      </c>
      <c r="E51" s="335">
        <f>C51-B51</f>
        <v/>
      </c>
      <c r="F51" s="335">
        <f>D51-B51</f>
        <v/>
      </c>
      <c r="G51" s="335">
        <f>G50+B51</f>
        <v/>
      </c>
      <c r="H51" s="335">
        <f>H50+C51</f>
        <v/>
      </c>
      <c r="I51" s="335">
        <f>H51-G51</f>
        <v/>
      </c>
      <c r="J51" s="335">
        <f>J50+D51-B51</f>
        <v/>
      </c>
      <c r="K51" s="335">
        <f>MAX(0,MIN(1,(A51-'Scenario Inputs'!$N$7+1)/'Scenario Inputs'!$O$7))*'Scenario Inputs'!$L$7+MAX(0,MIN(1,(A51-'Scenario Inputs'!$N$8+1)/'Scenario Inputs'!$O$8))*'Scenario Inputs'!$L$8+MAX(0,MIN(1,(A51-'Scenario Inputs'!$N$9+1)/'Scenario Inputs'!$O$9))*'Scenario Inputs'!$L$9+MAX(0,MIN(1,(A51-'Scenario Inputs'!$N$10+1)/'Scenario Inputs'!$O$10))*'Scenario Inputs'!$L$10+MAX(0,MIN(1,(A51-'Scenario Inputs'!$N$11+1)/'Scenario Inputs'!$O$11))*'Scenario Inputs'!$L$11+MAX(0,MIN(1,(A51-'Scenario Inputs'!$N$12+1)/'Scenario Inputs'!$O$12))*'Scenario Inputs'!$L$12+MAX(0,MIN(1,(A51-'Scenario Inputs'!$N$13+1)/'Scenario Inputs'!$O$13))*'Scenario Inputs'!$L$13+MAX(0,MIN(1,(A51-'Scenario Inputs'!$N$14+1)/'Scenario Inputs'!$O$14))*'Scenario Inputs'!$L$14+MAX(0,MIN(1,(A51-'Scenario Inputs'!$N$15+1)/'Scenario Inputs'!$O$15))*'Scenario Inputs'!$L$15+MAX(0,MIN(1,(A51-'Scenario Inputs'!$N$16+1)/'Scenario Inputs'!$O$16))*'Scenario Inputs'!$L$16+MAX(0,MIN(1,(A51-'Scenario Inputs'!$N$17+1)/'Scenario Inputs'!$O$17))*'Scenario Inputs'!$L$17+MAX(0,MIN(1,(A51-'Scenario Inputs'!$N$18+1)/'Scenario Inputs'!$O$18))*'Scenario Inputs'!$L$18+MAX(0,MIN(1,(A51-'Scenario Inputs'!$N$19+1)/'Scenario Inputs'!$O$19))*'Scenario Inputs'!$L$19+MAX(0,MIN(1,(A51-'Scenario Inputs'!$N$20+1)/'Scenario Inputs'!$O$20))*'Scenario Inputs'!$L$20+MAX(0,MIN(1,(A51-'Scenario Inputs'!$N$21+1)/'Scenario Inputs'!$O$21))*'Scenario Inputs'!$L$21+MAX(0,MIN(1,(A51-'Scenario Inputs'!$B$48+1)/'Scenario Inputs'!$B$49))*'Scenario Inputs'!$B$52</f>
        <v/>
      </c>
      <c r="L51" s="335">
        <f>K51*'Scenario Inputs'!$B$4</f>
        <v/>
      </c>
      <c r="M51" s="335">
        <f>B51-L51</f>
        <v/>
      </c>
      <c r="N51" s="335">
        <f>D51+L51-B51</f>
        <v/>
      </c>
      <c r="O51" s="335">
        <f>O50+L51</f>
        <v/>
      </c>
      <c r="P51" s="335">
        <f>P50+N51</f>
        <v/>
      </c>
    </row>
    <row r="52">
      <c r="A52" t="n">
        <v>48</v>
      </c>
      <c r="B52" s="335">
        <f>MIN(A52,Assumptions!$B$6)*Assumptions!$B$4*Assumptions!$B$17</f>
        <v/>
      </c>
      <c r="C52" s="335">
        <f>MAX(0,MIN(1,(A52-'Scenario Inputs'!$N$7+1)/'Scenario Inputs'!$O$7))*'Scenario Inputs'!$H$7+MAX(0,MIN(1,(A52-'Scenario Inputs'!$N$8+1)/'Scenario Inputs'!$O$8))*'Scenario Inputs'!$H$8+MAX(0,MIN(1,(A52-'Scenario Inputs'!$N$9+1)/'Scenario Inputs'!$O$9))*'Scenario Inputs'!$H$9+MAX(0,MIN(1,(A52-'Scenario Inputs'!$N$10+1)/'Scenario Inputs'!$O$10))*'Scenario Inputs'!$H$10+MAX(0,MIN(1,(A52-'Scenario Inputs'!$N$11+1)/'Scenario Inputs'!$O$11))*'Scenario Inputs'!$H$11+MAX(0,MIN(1,(A52-'Scenario Inputs'!$N$12+1)/'Scenario Inputs'!$O$12))*'Scenario Inputs'!$H$12+MAX(0,MIN(1,(A52-'Scenario Inputs'!$N$13+1)/'Scenario Inputs'!$O$13))*'Scenario Inputs'!$H$13+MAX(0,MIN(1,(A52-'Scenario Inputs'!$N$14+1)/'Scenario Inputs'!$O$14))*'Scenario Inputs'!$H$14+MAX(0,MIN(1,(A52-'Scenario Inputs'!$N$15+1)/'Scenario Inputs'!$O$15))*'Scenario Inputs'!$H$15+MAX(0,MIN(1,(A52-'Scenario Inputs'!$N$16+1)/'Scenario Inputs'!$O$16))*'Scenario Inputs'!$H$16+MAX(0,MIN(1,(A52-'Scenario Inputs'!$N$17+1)/'Scenario Inputs'!$O$17))*'Scenario Inputs'!$H$17+MAX(0,MIN(1,(A52-'Scenario Inputs'!$N$18+1)/'Scenario Inputs'!$O$18))*'Scenario Inputs'!$H$18+MAX(0,MIN(1,(A52-'Scenario Inputs'!$N$19+1)/'Scenario Inputs'!$O$19))*'Scenario Inputs'!$H$19+MAX(0,MIN(1,(A52-'Scenario Inputs'!$N$20+1)/'Scenario Inputs'!$O$20))*'Scenario Inputs'!$H$20+MAX(0,MIN(1,(A52-'Scenario Inputs'!$N$21+1)/'Scenario Inputs'!$O$21))*'Scenario Inputs'!$H$21+MAX(0,MIN('Scenario Inputs'!$F$31,A52-'Scenario Inputs'!$F$37+1))*'Scenario Inputs'!$F$32+MAX(0,MIN('Scenario Inputs'!$F$31,A52-'Scenario Inputs'!$F$37+1))*'Scenario Inputs'!$F$36+MAX(0,MIN('Scenario Inputs'!$F$31,A52-'Scenario Inputs'!$F$37+1))*'Scenario Inputs'!$F$39+MAX(0,MIN(1,(A52-'Scenario Inputs'!$B$48+1)/'Scenario Inputs'!$B$49))*'Scenario Inputs'!$B$50</f>
        <v/>
      </c>
      <c r="D52" s="335">
        <f>MAX(0,MIN(1,(A52-'Scenario Inputs'!$N$7+1)/'Scenario Inputs'!$O$7))*'Scenario Inputs'!$J$7+MAX(0,MIN(1,(A52-'Scenario Inputs'!$N$8+1)/'Scenario Inputs'!$O$8))*'Scenario Inputs'!$J$8+MAX(0,MIN(1,(A52-'Scenario Inputs'!$N$9+1)/'Scenario Inputs'!$O$9))*'Scenario Inputs'!$J$9+MAX(0,MIN(1,(A52-'Scenario Inputs'!$N$10+1)/'Scenario Inputs'!$O$10))*'Scenario Inputs'!$J$10+MAX(0,MIN(1,(A52-'Scenario Inputs'!$N$11+1)/'Scenario Inputs'!$O$11))*'Scenario Inputs'!$J$11+MAX(0,MIN(1,(A52-'Scenario Inputs'!$N$12+1)/'Scenario Inputs'!$O$12))*'Scenario Inputs'!$J$12+MAX(0,MIN(1,(A52-'Scenario Inputs'!$N$13+1)/'Scenario Inputs'!$O$13))*'Scenario Inputs'!$J$13+MAX(0,MIN(1,(A52-'Scenario Inputs'!$N$14+1)/'Scenario Inputs'!$O$14))*'Scenario Inputs'!$J$14+MAX(0,MIN(1,(A52-'Scenario Inputs'!$N$15+1)/'Scenario Inputs'!$O$15))*'Scenario Inputs'!$J$15+MAX(0,MIN(1,(A52-'Scenario Inputs'!$N$16+1)/'Scenario Inputs'!$O$16))*'Scenario Inputs'!$J$16+MAX(0,MIN(1,(A52-'Scenario Inputs'!$N$17+1)/'Scenario Inputs'!$O$17))*'Scenario Inputs'!$J$17+MAX(0,MIN(1,(A52-'Scenario Inputs'!$N$18+1)/'Scenario Inputs'!$O$18))*'Scenario Inputs'!$J$18+MAX(0,MIN(1,(A52-'Scenario Inputs'!$N$19+1)/'Scenario Inputs'!$O$19))*'Scenario Inputs'!$J$19+MAX(0,MIN(1,(A52-'Scenario Inputs'!$N$20+1)/'Scenario Inputs'!$O$20))*'Scenario Inputs'!$J$20+MAX(0,MIN(1,(A52-'Scenario Inputs'!$N$21+1)/'Scenario Inputs'!$O$21))*'Scenario Inputs'!$J$21+MAX(0,MIN('Scenario Inputs'!$F$31,A52-'Scenario Inputs'!$F$37+1))*'Scenario Inputs'!$F$32+MAX(0,MIN('Scenario Inputs'!$F$31,A52-'Scenario Inputs'!$F$37+1))*'Scenario Inputs'!$F$36+MAX(0,MIN('Scenario Inputs'!$F$31,A52-'Scenario Inputs'!$F$37+1))*'Scenario Inputs'!$F$39+MAX(0,MIN(1,(A52-'Scenario Inputs'!$B$48+1)/'Scenario Inputs'!$B$49))*'Scenario Inputs'!$B$51</f>
        <v/>
      </c>
      <c r="E52" s="335">
        <f>C52-B52</f>
        <v/>
      </c>
      <c r="F52" s="335">
        <f>D52-B52</f>
        <v/>
      </c>
      <c r="G52" s="335">
        <f>G51+B52</f>
        <v/>
      </c>
      <c r="H52" s="335">
        <f>H51+C52</f>
        <v/>
      </c>
      <c r="I52" s="335">
        <f>H52-G52</f>
        <v/>
      </c>
      <c r="J52" s="335">
        <f>J51+D52-B52</f>
        <v/>
      </c>
      <c r="K52" s="335">
        <f>MAX(0,MIN(1,(A52-'Scenario Inputs'!$N$7+1)/'Scenario Inputs'!$O$7))*'Scenario Inputs'!$L$7+MAX(0,MIN(1,(A52-'Scenario Inputs'!$N$8+1)/'Scenario Inputs'!$O$8))*'Scenario Inputs'!$L$8+MAX(0,MIN(1,(A52-'Scenario Inputs'!$N$9+1)/'Scenario Inputs'!$O$9))*'Scenario Inputs'!$L$9+MAX(0,MIN(1,(A52-'Scenario Inputs'!$N$10+1)/'Scenario Inputs'!$O$10))*'Scenario Inputs'!$L$10+MAX(0,MIN(1,(A52-'Scenario Inputs'!$N$11+1)/'Scenario Inputs'!$O$11))*'Scenario Inputs'!$L$11+MAX(0,MIN(1,(A52-'Scenario Inputs'!$N$12+1)/'Scenario Inputs'!$O$12))*'Scenario Inputs'!$L$12+MAX(0,MIN(1,(A52-'Scenario Inputs'!$N$13+1)/'Scenario Inputs'!$O$13))*'Scenario Inputs'!$L$13+MAX(0,MIN(1,(A52-'Scenario Inputs'!$N$14+1)/'Scenario Inputs'!$O$14))*'Scenario Inputs'!$L$14+MAX(0,MIN(1,(A52-'Scenario Inputs'!$N$15+1)/'Scenario Inputs'!$O$15))*'Scenario Inputs'!$L$15+MAX(0,MIN(1,(A52-'Scenario Inputs'!$N$16+1)/'Scenario Inputs'!$O$16))*'Scenario Inputs'!$L$16+MAX(0,MIN(1,(A52-'Scenario Inputs'!$N$17+1)/'Scenario Inputs'!$O$17))*'Scenario Inputs'!$L$17+MAX(0,MIN(1,(A52-'Scenario Inputs'!$N$18+1)/'Scenario Inputs'!$O$18))*'Scenario Inputs'!$L$18+MAX(0,MIN(1,(A52-'Scenario Inputs'!$N$19+1)/'Scenario Inputs'!$O$19))*'Scenario Inputs'!$L$19+MAX(0,MIN(1,(A52-'Scenario Inputs'!$N$20+1)/'Scenario Inputs'!$O$20))*'Scenario Inputs'!$L$20+MAX(0,MIN(1,(A52-'Scenario Inputs'!$N$21+1)/'Scenario Inputs'!$O$21))*'Scenario Inputs'!$L$21+MAX(0,MIN(1,(A52-'Scenario Inputs'!$B$48+1)/'Scenario Inputs'!$B$49))*'Scenario Inputs'!$B$52</f>
        <v/>
      </c>
      <c r="L52" s="335">
        <f>K52*'Scenario Inputs'!$B$4</f>
        <v/>
      </c>
      <c r="M52" s="335">
        <f>B52-L52</f>
        <v/>
      </c>
      <c r="N52" s="335">
        <f>D52+L52-B52</f>
        <v/>
      </c>
      <c r="O52" s="335">
        <f>O51+L52</f>
        <v/>
      </c>
      <c r="P52" s="335">
        <f>P51+N52</f>
        <v/>
      </c>
    </row>
    <row r="53">
      <c r="A53" t="n">
        <v>49</v>
      </c>
      <c r="B53" s="335">
        <f>MIN(A53,Assumptions!$B$6)*Assumptions!$B$4*Assumptions!$B$17</f>
        <v/>
      </c>
      <c r="C53" s="335">
        <f>MAX(0,MIN(1,(A53-'Scenario Inputs'!$N$7+1)/'Scenario Inputs'!$O$7))*'Scenario Inputs'!$H$7+MAX(0,MIN(1,(A53-'Scenario Inputs'!$N$8+1)/'Scenario Inputs'!$O$8))*'Scenario Inputs'!$H$8+MAX(0,MIN(1,(A53-'Scenario Inputs'!$N$9+1)/'Scenario Inputs'!$O$9))*'Scenario Inputs'!$H$9+MAX(0,MIN(1,(A53-'Scenario Inputs'!$N$10+1)/'Scenario Inputs'!$O$10))*'Scenario Inputs'!$H$10+MAX(0,MIN(1,(A53-'Scenario Inputs'!$N$11+1)/'Scenario Inputs'!$O$11))*'Scenario Inputs'!$H$11+MAX(0,MIN(1,(A53-'Scenario Inputs'!$N$12+1)/'Scenario Inputs'!$O$12))*'Scenario Inputs'!$H$12+MAX(0,MIN(1,(A53-'Scenario Inputs'!$N$13+1)/'Scenario Inputs'!$O$13))*'Scenario Inputs'!$H$13+MAX(0,MIN(1,(A53-'Scenario Inputs'!$N$14+1)/'Scenario Inputs'!$O$14))*'Scenario Inputs'!$H$14+MAX(0,MIN(1,(A53-'Scenario Inputs'!$N$15+1)/'Scenario Inputs'!$O$15))*'Scenario Inputs'!$H$15+MAX(0,MIN(1,(A53-'Scenario Inputs'!$N$16+1)/'Scenario Inputs'!$O$16))*'Scenario Inputs'!$H$16+MAX(0,MIN(1,(A53-'Scenario Inputs'!$N$17+1)/'Scenario Inputs'!$O$17))*'Scenario Inputs'!$H$17+MAX(0,MIN(1,(A53-'Scenario Inputs'!$N$18+1)/'Scenario Inputs'!$O$18))*'Scenario Inputs'!$H$18+MAX(0,MIN(1,(A53-'Scenario Inputs'!$N$19+1)/'Scenario Inputs'!$O$19))*'Scenario Inputs'!$H$19+MAX(0,MIN(1,(A53-'Scenario Inputs'!$N$20+1)/'Scenario Inputs'!$O$20))*'Scenario Inputs'!$H$20+MAX(0,MIN(1,(A53-'Scenario Inputs'!$N$21+1)/'Scenario Inputs'!$O$21))*'Scenario Inputs'!$H$21+MAX(0,MIN('Scenario Inputs'!$F$31,A53-'Scenario Inputs'!$F$37+1))*'Scenario Inputs'!$F$32+MAX(0,MIN('Scenario Inputs'!$F$31,A53-'Scenario Inputs'!$F$37+1))*'Scenario Inputs'!$F$36+MAX(0,MIN('Scenario Inputs'!$F$31,A53-'Scenario Inputs'!$F$37+1))*'Scenario Inputs'!$F$39+MAX(0,MIN(1,(A53-'Scenario Inputs'!$B$48+1)/'Scenario Inputs'!$B$49))*'Scenario Inputs'!$B$50</f>
        <v/>
      </c>
      <c r="D53" s="335">
        <f>MAX(0,MIN(1,(A53-'Scenario Inputs'!$N$7+1)/'Scenario Inputs'!$O$7))*'Scenario Inputs'!$J$7+MAX(0,MIN(1,(A53-'Scenario Inputs'!$N$8+1)/'Scenario Inputs'!$O$8))*'Scenario Inputs'!$J$8+MAX(0,MIN(1,(A53-'Scenario Inputs'!$N$9+1)/'Scenario Inputs'!$O$9))*'Scenario Inputs'!$J$9+MAX(0,MIN(1,(A53-'Scenario Inputs'!$N$10+1)/'Scenario Inputs'!$O$10))*'Scenario Inputs'!$J$10+MAX(0,MIN(1,(A53-'Scenario Inputs'!$N$11+1)/'Scenario Inputs'!$O$11))*'Scenario Inputs'!$J$11+MAX(0,MIN(1,(A53-'Scenario Inputs'!$N$12+1)/'Scenario Inputs'!$O$12))*'Scenario Inputs'!$J$12+MAX(0,MIN(1,(A53-'Scenario Inputs'!$N$13+1)/'Scenario Inputs'!$O$13))*'Scenario Inputs'!$J$13+MAX(0,MIN(1,(A53-'Scenario Inputs'!$N$14+1)/'Scenario Inputs'!$O$14))*'Scenario Inputs'!$J$14+MAX(0,MIN(1,(A53-'Scenario Inputs'!$N$15+1)/'Scenario Inputs'!$O$15))*'Scenario Inputs'!$J$15+MAX(0,MIN(1,(A53-'Scenario Inputs'!$N$16+1)/'Scenario Inputs'!$O$16))*'Scenario Inputs'!$J$16+MAX(0,MIN(1,(A53-'Scenario Inputs'!$N$17+1)/'Scenario Inputs'!$O$17))*'Scenario Inputs'!$J$17+MAX(0,MIN(1,(A53-'Scenario Inputs'!$N$18+1)/'Scenario Inputs'!$O$18))*'Scenario Inputs'!$J$18+MAX(0,MIN(1,(A53-'Scenario Inputs'!$N$19+1)/'Scenario Inputs'!$O$19))*'Scenario Inputs'!$J$19+MAX(0,MIN(1,(A53-'Scenario Inputs'!$N$20+1)/'Scenario Inputs'!$O$20))*'Scenario Inputs'!$J$20+MAX(0,MIN(1,(A53-'Scenario Inputs'!$N$21+1)/'Scenario Inputs'!$O$21))*'Scenario Inputs'!$J$21+MAX(0,MIN('Scenario Inputs'!$F$31,A53-'Scenario Inputs'!$F$37+1))*'Scenario Inputs'!$F$32+MAX(0,MIN('Scenario Inputs'!$F$31,A53-'Scenario Inputs'!$F$37+1))*'Scenario Inputs'!$F$36+MAX(0,MIN('Scenario Inputs'!$F$31,A53-'Scenario Inputs'!$F$37+1))*'Scenario Inputs'!$F$39+MAX(0,MIN(1,(A53-'Scenario Inputs'!$B$48+1)/'Scenario Inputs'!$B$49))*'Scenario Inputs'!$B$51</f>
        <v/>
      </c>
      <c r="E53" s="335">
        <f>C53-B53</f>
        <v/>
      </c>
      <c r="F53" s="335">
        <f>D53-B53</f>
        <v/>
      </c>
      <c r="G53" s="335">
        <f>G52+B53</f>
        <v/>
      </c>
      <c r="H53" s="335">
        <f>H52+C53</f>
        <v/>
      </c>
      <c r="I53" s="335">
        <f>H53-G53</f>
        <v/>
      </c>
      <c r="J53" s="335">
        <f>J52+D53-B53</f>
        <v/>
      </c>
      <c r="K53" s="335">
        <f>MAX(0,MIN(1,(A53-'Scenario Inputs'!$N$7+1)/'Scenario Inputs'!$O$7))*'Scenario Inputs'!$L$7+MAX(0,MIN(1,(A53-'Scenario Inputs'!$N$8+1)/'Scenario Inputs'!$O$8))*'Scenario Inputs'!$L$8+MAX(0,MIN(1,(A53-'Scenario Inputs'!$N$9+1)/'Scenario Inputs'!$O$9))*'Scenario Inputs'!$L$9+MAX(0,MIN(1,(A53-'Scenario Inputs'!$N$10+1)/'Scenario Inputs'!$O$10))*'Scenario Inputs'!$L$10+MAX(0,MIN(1,(A53-'Scenario Inputs'!$N$11+1)/'Scenario Inputs'!$O$11))*'Scenario Inputs'!$L$11+MAX(0,MIN(1,(A53-'Scenario Inputs'!$N$12+1)/'Scenario Inputs'!$O$12))*'Scenario Inputs'!$L$12+MAX(0,MIN(1,(A53-'Scenario Inputs'!$N$13+1)/'Scenario Inputs'!$O$13))*'Scenario Inputs'!$L$13+MAX(0,MIN(1,(A53-'Scenario Inputs'!$N$14+1)/'Scenario Inputs'!$O$14))*'Scenario Inputs'!$L$14+MAX(0,MIN(1,(A53-'Scenario Inputs'!$N$15+1)/'Scenario Inputs'!$O$15))*'Scenario Inputs'!$L$15+MAX(0,MIN(1,(A53-'Scenario Inputs'!$N$16+1)/'Scenario Inputs'!$O$16))*'Scenario Inputs'!$L$16+MAX(0,MIN(1,(A53-'Scenario Inputs'!$N$17+1)/'Scenario Inputs'!$O$17))*'Scenario Inputs'!$L$17+MAX(0,MIN(1,(A53-'Scenario Inputs'!$N$18+1)/'Scenario Inputs'!$O$18))*'Scenario Inputs'!$L$18+MAX(0,MIN(1,(A53-'Scenario Inputs'!$N$19+1)/'Scenario Inputs'!$O$19))*'Scenario Inputs'!$L$19+MAX(0,MIN(1,(A53-'Scenario Inputs'!$N$20+1)/'Scenario Inputs'!$O$20))*'Scenario Inputs'!$L$20+MAX(0,MIN(1,(A53-'Scenario Inputs'!$N$21+1)/'Scenario Inputs'!$O$21))*'Scenario Inputs'!$L$21+MAX(0,MIN(1,(A53-'Scenario Inputs'!$B$48+1)/'Scenario Inputs'!$B$49))*'Scenario Inputs'!$B$52</f>
        <v/>
      </c>
      <c r="L53" s="335">
        <f>K53*'Scenario Inputs'!$B$4</f>
        <v/>
      </c>
      <c r="M53" s="335">
        <f>B53-L53</f>
        <v/>
      </c>
      <c r="N53" s="335">
        <f>D53+L53-B53</f>
        <v/>
      </c>
      <c r="O53" s="335">
        <f>O52+L53</f>
        <v/>
      </c>
      <c r="P53" s="335">
        <f>P52+N53</f>
        <v/>
      </c>
    </row>
    <row r="54">
      <c r="A54" t="n">
        <v>50</v>
      </c>
      <c r="B54" s="335">
        <f>MIN(A54,Assumptions!$B$6)*Assumptions!$B$4*Assumptions!$B$17</f>
        <v/>
      </c>
      <c r="C54" s="335">
        <f>MAX(0,MIN(1,(A54-'Scenario Inputs'!$N$7+1)/'Scenario Inputs'!$O$7))*'Scenario Inputs'!$H$7+MAX(0,MIN(1,(A54-'Scenario Inputs'!$N$8+1)/'Scenario Inputs'!$O$8))*'Scenario Inputs'!$H$8+MAX(0,MIN(1,(A54-'Scenario Inputs'!$N$9+1)/'Scenario Inputs'!$O$9))*'Scenario Inputs'!$H$9+MAX(0,MIN(1,(A54-'Scenario Inputs'!$N$10+1)/'Scenario Inputs'!$O$10))*'Scenario Inputs'!$H$10+MAX(0,MIN(1,(A54-'Scenario Inputs'!$N$11+1)/'Scenario Inputs'!$O$11))*'Scenario Inputs'!$H$11+MAX(0,MIN(1,(A54-'Scenario Inputs'!$N$12+1)/'Scenario Inputs'!$O$12))*'Scenario Inputs'!$H$12+MAX(0,MIN(1,(A54-'Scenario Inputs'!$N$13+1)/'Scenario Inputs'!$O$13))*'Scenario Inputs'!$H$13+MAX(0,MIN(1,(A54-'Scenario Inputs'!$N$14+1)/'Scenario Inputs'!$O$14))*'Scenario Inputs'!$H$14+MAX(0,MIN(1,(A54-'Scenario Inputs'!$N$15+1)/'Scenario Inputs'!$O$15))*'Scenario Inputs'!$H$15+MAX(0,MIN(1,(A54-'Scenario Inputs'!$N$16+1)/'Scenario Inputs'!$O$16))*'Scenario Inputs'!$H$16+MAX(0,MIN(1,(A54-'Scenario Inputs'!$N$17+1)/'Scenario Inputs'!$O$17))*'Scenario Inputs'!$H$17+MAX(0,MIN(1,(A54-'Scenario Inputs'!$N$18+1)/'Scenario Inputs'!$O$18))*'Scenario Inputs'!$H$18+MAX(0,MIN(1,(A54-'Scenario Inputs'!$N$19+1)/'Scenario Inputs'!$O$19))*'Scenario Inputs'!$H$19+MAX(0,MIN(1,(A54-'Scenario Inputs'!$N$20+1)/'Scenario Inputs'!$O$20))*'Scenario Inputs'!$H$20+MAX(0,MIN(1,(A54-'Scenario Inputs'!$N$21+1)/'Scenario Inputs'!$O$21))*'Scenario Inputs'!$H$21+MAX(0,MIN('Scenario Inputs'!$F$31,A54-'Scenario Inputs'!$F$37+1))*'Scenario Inputs'!$F$32+MAX(0,MIN('Scenario Inputs'!$F$31,A54-'Scenario Inputs'!$F$37+1))*'Scenario Inputs'!$F$36+MAX(0,MIN('Scenario Inputs'!$F$31,A54-'Scenario Inputs'!$F$37+1))*'Scenario Inputs'!$F$39+MAX(0,MIN(1,(A54-'Scenario Inputs'!$B$48+1)/'Scenario Inputs'!$B$49))*'Scenario Inputs'!$B$50</f>
        <v/>
      </c>
      <c r="D54" s="335">
        <f>MAX(0,MIN(1,(A54-'Scenario Inputs'!$N$7+1)/'Scenario Inputs'!$O$7))*'Scenario Inputs'!$J$7+MAX(0,MIN(1,(A54-'Scenario Inputs'!$N$8+1)/'Scenario Inputs'!$O$8))*'Scenario Inputs'!$J$8+MAX(0,MIN(1,(A54-'Scenario Inputs'!$N$9+1)/'Scenario Inputs'!$O$9))*'Scenario Inputs'!$J$9+MAX(0,MIN(1,(A54-'Scenario Inputs'!$N$10+1)/'Scenario Inputs'!$O$10))*'Scenario Inputs'!$J$10+MAX(0,MIN(1,(A54-'Scenario Inputs'!$N$11+1)/'Scenario Inputs'!$O$11))*'Scenario Inputs'!$J$11+MAX(0,MIN(1,(A54-'Scenario Inputs'!$N$12+1)/'Scenario Inputs'!$O$12))*'Scenario Inputs'!$J$12+MAX(0,MIN(1,(A54-'Scenario Inputs'!$N$13+1)/'Scenario Inputs'!$O$13))*'Scenario Inputs'!$J$13+MAX(0,MIN(1,(A54-'Scenario Inputs'!$N$14+1)/'Scenario Inputs'!$O$14))*'Scenario Inputs'!$J$14+MAX(0,MIN(1,(A54-'Scenario Inputs'!$N$15+1)/'Scenario Inputs'!$O$15))*'Scenario Inputs'!$J$15+MAX(0,MIN(1,(A54-'Scenario Inputs'!$N$16+1)/'Scenario Inputs'!$O$16))*'Scenario Inputs'!$J$16+MAX(0,MIN(1,(A54-'Scenario Inputs'!$N$17+1)/'Scenario Inputs'!$O$17))*'Scenario Inputs'!$J$17+MAX(0,MIN(1,(A54-'Scenario Inputs'!$N$18+1)/'Scenario Inputs'!$O$18))*'Scenario Inputs'!$J$18+MAX(0,MIN(1,(A54-'Scenario Inputs'!$N$19+1)/'Scenario Inputs'!$O$19))*'Scenario Inputs'!$J$19+MAX(0,MIN(1,(A54-'Scenario Inputs'!$N$20+1)/'Scenario Inputs'!$O$20))*'Scenario Inputs'!$J$20+MAX(0,MIN(1,(A54-'Scenario Inputs'!$N$21+1)/'Scenario Inputs'!$O$21))*'Scenario Inputs'!$J$21+MAX(0,MIN('Scenario Inputs'!$F$31,A54-'Scenario Inputs'!$F$37+1))*'Scenario Inputs'!$F$32+MAX(0,MIN('Scenario Inputs'!$F$31,A54-'Scenario Inputs'!$F$37+1))*'Scenario Inputs'!$F$36+MAX(0,MIN('Scenario Inputs'!$F$31,A54-'Scenario Inputs'!$F$37+1))*'Scenario Inputs'!$F$39+MAX(0,MIN(1,(A54-'Scenario Inputs'!$B$48+1)/'Scenario Inputs'!$B$49))*'Scenario Inputs'!$B$51</f>
        <v/>
      </c>
      <c r="E54" s="335">
        <f>C54-B54</f>
        <v/>
      </c>
      <c r="F54" s="335">
        <f>D54-B54</f>
        <v/>
      </c>
      <c r="G54" s="335">
        <f>G53+B54</f>
        <v/>
      </c>
      <c r="H54" s="335">
        <f>H53+C54</f>
        <v/>
      </c>
      <c r="I54" s="335">
        <f>H54-G54</f>
        <v/>
      </c>
      <c r="J54" s="335">
        <f>J53+D54-B54</f>
        <v/>
      </c>
      <c r="K54" s="335">
        <f>MAX(0,MIN(1,(A54-'Scenario Inputs'!$N$7+1)/'Scenario Inputs'!$O$7))*'Scenario Inputs'!$L$7+MAX(0,MIN(1,(A54-'Scenario Inputs'!$N$8+1)/'Scenario Inputs'!$O$8))*'Scenario Inputs'!$L$8+MAX(0,MIN(1,(A54-'Scenario Inputs'!$N$9+1)/'Scenario Inputs'!$O$9))*'Scenario Inputs'!$L$9+MAX(0,MIN(1,(A54-'Scenario Inputs'!$N$10+1)/'Scenario Inputs'!$O$10))*'Scenario Inputs'!$L$10+MAX(0,MIN(1,(A54-'Scenario Inputs'!$N$11+1)/'Scenario Inputs'!$O$11))*'Scenario Inputs'!$L$11+MAX(0,MIN(1,(A54-'Scenario Inputs'!$N$12+1)/'Scenario Inputs'!$O$12))*'Scenario Inputs'!$L$12+MAX(0,MIN(1,(A54-'Scenario Inputs'!$N$13+1)/'Scenario Inputs'!$O$13))*'Scenario Inputs'!$L$13+MAX(0,MIN(1,(A54-'Scenario Inputs'!$N$14+1)/'Scenario Inputs'!$O$14))*'Scenario Inputs'!$L$14+MAX(0,MIN(1,(A54-'Scenario Inputs'!$N$15+1)/'Scenario Inputs'!$O$15))*'Scenario Inputs'!$L$15+MAX(0,MIN(1,(A54-'Scenario Inputs'!$N$16+1)/'Scenario Inputs'!$O$16))*'Scenario Inputs'!$L$16+MAX(0,MIN(1,(A54-'Scenario Inputs'!$N$17+1)/'Scenario Inputs'!$O$17))*'Scenario Inputs'!$L$17+MAX(0,MIN(1,(A54-'Scenario Inputs'!$N$18+1)/'Scenario Inputs'!$O$18))*'Scenario Inputs'!$L$18+MAX(0,MIN(1,(A54-'Scenario Inputs'!$N$19+1)/'Scenario Inputs'!$O$19))*'Scenario Inputs'!$L$19+MAX(0,MIN(1,(A54-'Scenario Inputs'!$N$20+1)/'Scenario Inputs'!$O$20))*'Scenario Inputs'!$L$20+MAX(0,MIN(1,(A54-'Scenario Inputs'!$N$21+1)/'Scenario Inputs'!$O$21))*'Scenario Inputs'!$L$21+MAX(0,MIN(1,(A54-'Scenario Inputs'!$B$48+1)/'Scenario Inputs'!$B$49))*'Scenario Inputs'!$B$52</f>
        <v/>
      </c>
      <c r="L54" s="335">
        <f>K54*'Scenario Inputs'!$B$4</f>
        <v/>
      </c>
      <c r="M54" s="335">
        <f>B54-L54</f>
        <v/>
      </c>
      <c r="N54" s="335">
        <f>D54+L54-B54</f>
        <v/>
      </c>
      <c r="O54" s="335">
        <f>O53+L54</f>
        <v/>
      </c>
      <c r="P54" s="335">
        <f>P53+N54</f>
        <v/>
      </c>
    </row>
    <row r="55">
      <c r="A55" t="n">
        <v>51</v>
      </c>
      <c r="B55" s="335">
        <f>MIN(A55,Assumptions!$B$6)*Assumptions!$B$4*Assumptions!$B$17</f>
        <v/>
      </c>
      <c r="C55" s="335">
        <f>MAX(0,MIN(1,(A55-'Scenario Inputs'!$N$7+1)/'Scenario Inputs'!$O$7))*'Scenario Inputs'!$H$7+MAX(0,MIN(1,(A55-'Scenario Inputs'!$N$8+1)/'Scenario Inputs'!$O$8))*'Scenario Inputs'!$H$8+MAX(0,MIN(1,(A55-'Scenario Inputs'!$N$9+1)/'Scenario Inputs'!$O$9))*'Scenario Inputs'!$H$9+MAX(0,MIN(1,(A55-'Scenario Inputs'!$N$10+1)/'Scenario Inputs'!$O$10))*'Scenario Inputs'!$H$10+MAX(0,MIN(1,(A55-'Scenario Inputs'!$N$11+1)/'Scenario Inputs'!$O$11))*'Scenario Inputs'!$H$11+MAX(0,MIN(1,(A55-'Scenario Inputs'!$N$12+1)/'Scenario Inputs'!$O$12))*'Scenario Inputs'!$H$12+MAX(0,MIN(1,(A55-'Scenario Inputs'!$N$13+1)/'Scenario Inputs'!$O$13))*'Scenario Inputs'!$H$13+MAX(0,MIN(1,(A55-'Scenario Inputs'!$N$14+1)/'Scenario Inputs'!$O$14))*'Scenario Inputs'!$H$14+MAX(0,MIN(1,(A55-'Scenario Inputs'!$N$15+1)/'Scenario Inputs'!$O$15))*'Scenario Inputs'!$H$15+MAX(0,MIN(1,(A55-'Scenario Inputs'!$N$16+1)/'Scenario Inputs'!$O$16))*'Scenario Inputs'!$H$16+MAX(0,MIN(1,(A55-'Scenario Inputs'!$N$17+1)/'Scenario Inputs'!$O$17))*'Scenario Inputs'!$H$17+MAX(0,MIN(1,(A55-'Scenario Inputs'!$N$18+1)/'Scenario Inputs'!$O$18))*'Scenario Inputs'!$H$18+MAX(0,MIN(1,(A55-'Scenario Inputs'!$N$19+1)/'Scenario Inputs'!$O$19))*'Scenario Inputs'!$H$19+MAX(0,MIN(1,(A55-'Scenario Inputs'!$N$20+1)/'Scenario Inputs'!$O$20))*'Scenario Inputs'!$H$20+MAX(0,MIN(1,(A55-'Scenario Inputs'!$N$21+1)/'Scenario Inputs'!$O$21))*'Scenario Inputs'!$H$21+MAX(0,MIN('Scenario Inputs'!$F$31,A55-'Scenario Inputs'!$F$37+1))*'Scenario Inputs'!$F$32+MAX(0,MIN('Scenario Inputs'!$F$31,A55-'Scenario Inputs'!$F$37+1))*'Scenario Inputs'!$F$36+MAX(0,MIN('Scenario Inputs'!$F$31,A55-'Scenario Inputs'!$F$37+1))*'Scenario Inputs'!$F$39+MAX(0,MIN(1,(A55-'Scenario Inputs'!$B$48+1)/'Scenario Inputs'!$B$49))*'Scenario Inputs'!$B$50</f>
        <v/>
      </c>
      <c r="D55" s="335">
        <f>MAX(0,MIN(1,(A55-'Scenario Inputs'!$N$7+1)/'Scenario Inputs'!$O$7))*'Scenario Inputs'!$J$7+MAX(0,MIN(1,(A55-'Scenario Inputs'!$N$8+1)/'Scenario Inputs'!$O$8))*'Scenario Inputs'!$J$8+MAX(0,MIN(1,(A55-'Scenario Inputs'!$N$9+1)/'Scenario Inputs'!$O$9))*'Scenario Inputs'!$J$9+MAX(0,MIN(1,(A55-'Scenario Inputs'!$N$10+1)/'Scenario Inputs'!$O$10))*'Scenario Inputs'!$J$10+MAX(0,MIN(1,(A55-'Scenario Inputs'!$N$11+1)/'Scenario Inputs'!$O$11))*'Scenario Inputs'!$J$11+MAX(0,MIN(1,(A55-'Scenario Inputs'!$N$12+1)/'Scenario Inputs'!$O$12))*'Scenario Inputs'!$J$12+MAX(0,MIN(1,(A55-'Scenario Inputs'!$N$13+1)/'Scenario Inputs'!$O$13))*'Scenario Inputs'!$J$13+MAX(0,MIN(1,(A55-'Scenario Inputs'!$N$14+1)/'Scenario Inputs'!$O$14))*'Scenario Inputs'!$J$14+MAX(0,MIN(1,(A55-'Scenario Inputs'!$N$15+1)/'Scenario Inputs'!$O$15))*'Scenario Inputs'!$J$15+MAX(0,MIN(1,(A55-'Scenario Inputs'!$N$16+1)/'Scenario Inputs'!$O$16))*'Scenario Inputs'!$J$16+MAX(0,MIN(1,(A55-'Scenario Inputs'!$N$17+1)/'Scenario Inputs'!$O$17))*'Scenario Inputs'!$J$17+MAX(0,MIN(1,(A55-'Scenario Inputs'!$N$18+1)/'Scenario Inputs'!$O$18))*'Scenario Inputs'!$J$18+MAX(0,MIN(1,(A55-'Scenario Inputs'!$N$19+1)/'Scenario Inputs'!$O$19))*'Scenario Inputs'!$J$19+MAX(0,MIN(1,(A55-'Scenario Inputs'!$N$20+1)/'Scenario Inputs'!$O$20))*'Scenario Inputs'!$J$20+MAX(0,MIN(1,(A55-'Scenario Inputs'!$N$21+1)/'Scenario Inputs'!$O$21))*'Scenario Inputs'!$J$21+MAX(0,MIN('Scenario Inputs'!$F$31,A55-'Scenario Inputs'!$F$37+1))*'Scenario Inputs'!$F$32+MAX(0,MIN('Scenario Inputs'!$F$31,A55-'Scenario Inputs'!$F$37+1))*'Scenario Inputs'!$F$36+MAX(0,MIN('Scenario Inputs'!$F$31,A55-'Scenario Inputs'!$F$37+1))*'Scenario Inputs'!$F$39+MAX(0,MIN(1,(A55-'Scenario Inputs'!$B$48+1)/'Scenario Inputs'!$B$49))*'Scenario Inputs'!$B$51</f>
        <v/>
      </c>
      <c r="E55" s="335">
        <f>C55-B55</f>
        <v/>
      </c>
      <c r="F55" s="335">
        <f>D55-B55</f>
        <v/>
      </c>
      <c r="G55" s="335">
        <f>G54+B55</f>
        <v/>
      </c>
      <c r="H55" s="335">
        <f>H54+C55</f>
        <v/>
      </c>
      <c r="I55" s="335">
        <f>H55-G55</f>
        <v/>
      </c>
      <c r="J55" s="335">
        <f>J54+D55-B55</f>
        <v/>
      </c>
      <c r="K55" s="335">
        <f>MAX(0,MIN(1,(A55-'Scenario Inputs'!$N$7+1)/'Scenario Inputs'!$O$7))*'Scenario Inputs'!$L$7+MAX(0,MIN(1,(A55-'Scenario Inputs'!$N$8+1)/'Scenario Inputs'!$O$8))*'Scenario Inputs'!$L$8+MAX(0,MIN(1,(A55-'Scenario Inputs'!$N$9+1)/'Scenario Inputs'!$O$9))*'Scenario Inputs'!$L$9+MAX(0,MIN(1,(A55-'Scenario Inputs'!$N$10+1)/'Scenario Inputs'!$O$10))*'Scenario Inputs'!$L$10+MAX(0,MIN(1,(A55-'Scenario Inputs'!$N$11+1)/'Scenario Inputs'!$O$11))*'Scenario Inputs'!$L$11+MAX(0,MIN(1,(A55-'Scenario Inputs'!$N$12+1)/'Scenario Inputs'!$O$12))*'Scenario Inputs'!$L$12+MAX(0,MIN(1,(A55-'Scenario Inputs'!$N$13+1)/'Scenario Inputs'!$O$13))*'Scenario Inputs'!$L$13+MAX(0,MIN(1,(A55-'Scenario Inputs'!$N$14+1)/'Scenario Inputs'!$O$14))*'Scenario Inputs'!$L$14+MAX(0,MIN(1,(A55-'Scenario Inputs'!$N$15+1)/'Scenario Inputs'!$O$15))*'Scenario Inputs'!$L$15+MAX(0,MIN(1,(A55-'Scenario Inputs'!$N$16+1)/'Scenario Inputs'!$O$16))*'Scenario Inputs'!$L$16+MAX(0,MIN(1,(A55-'Scenario Inputs'!$N$17+1)/'Scenario Inputs'!$O$17))*'Scenario Inputs'!$L$17+MAX(0,MIN(1,(A55-'Scenario Inputs'!$N$18+1)/'Scenario Inputs'!$O$18))*'Scenario Inputs'!$L$18+MAX(0,MIN(1,(A55-'Scenario Inputs'!$N$19+1)/'Scenario Inputs'!$O$19))*'Scenario Inputs'!$L$19+MAX(0,MIN(1,(A55-'Scenario Inputs'!$N$20+1)/'Scenario Inputs'!$O$20))*'Scenario Inputs'!$L$20+MAX(0,MIN(1,(A55-'Scenario Inputs'!$N$21+1)/'Scenario Inputs'!$O$21))*'Scenario Inputs'!$L$21+MAX(0,MIN(1,(A55-'Scenario Inputs'!$B$48+1)/'Scenario Inputs'!$B$49))*'Scenario Inputs'!$B$52</f>
        <v/>
      </c>
      <c r="L55" s="335">
        <f>K55*'Scenario Inputs'!$B$4</f>
        <v/>
      </c>
      <c r="M55" s="335">
        <f>B55-L55</f>
        <v/>
      </c>
      <c r="N55" s="335">
        <f>D55+L55-B55</f>
        <v/>
      </c>
      <c r="O55" s="335">
        <f>O54+L55</f>
        <v/>
      </c>
      <c r="P55" s="335">
        <f>P54+N55</f>
        <v/>
      </c>
    </row>
    <row r="56">
      <c r="A56" t="n">
        <v>52</v>
      </c>
      <c r="B56" s="335">
        <f>MIN(A56,Assumptions!$B$6)*Assumptions!$B$4*Assumptions!$B$17</f>
        <v/>
      </c>
      <c r="C56" s="335">
        <f>MAX(0,MIN(1,(A56-'Scenario Inputs'!$N$7+1)/'Scenario Inputs'!$O$7))*'Scenario Inputs'!$H$7+MAX(0,MIN(1,(A56-'Scenario Inputs'!$N$8+1)/'Scenario Inputs'!$O$8))*'Scenario Inputs'!$H$8+MAX(0,MIN(1,(A56-'Scenario Inputs'!$N$9+1)/'Scenario Inputs'!$O$9))*'Scenario Inputs'!$H$9+MAX(0,MIN(1,(A56-'Scenario Inputs'!$N$10+1)/'Scenario Inputs'!$O$10))*'Scenario Inputs'!$H$10+MAX(0,MIN(1,(A56-'Scenario Inputs'!$N$11+1)/'Scenario Inputs'!$O$11))*'Scenario Inputs'!$H$11+MAX(0,MIN(1,(A56-'Scenario Inputs'!$N$12+1)/'Scenario Inputs'!$O$12))*'Scenario Inputs'!$H$12+MAX(0,MIN(1,(A56-'Scenario Inputs'!$N$13+1)/'Scenario Inputs'!$O$13))*'Scenario Inputs'!$H$13+MAX(0,MIN(1,(A56-'Scenario Inputs'!$N$14+1)/'Scenario Inputs'!$O$14))*'Scenario Inputs'!$H$14+MAX(0,MIN(1,(A56-'Scenario Inputs'!$N$15+1)/'Scenario Inputs'!$O$15))*'Scenario Inputs'!$H$15+MAX(0,MIN(1,(A56-'Scenario Inputs'!$N$16+1)/'Scenario Inputs'!$O$16))*'Scenario Inputs'!$H$16+MAX(0,MIN(1,(A56-'Scenario Inputs'!$N$17+1)/'Scenario Inputs'!$O$17))*'Scenario Inputs'!$H$17+MAX(0,MIN(1,(A56-'Scenario Inputs'!$N$18+1)/'Scenario Inputs'!$O$18))*'Scenario Inputs'!$H$18+MAX(0,MIN(1,(A56-'Scenario Inputs'!$N$19+1)/'Scenario Inputs'!$O$19))*'Scenario Inputs'!$H$19+MAX(0,MIN(1,(A56-'Scenario Inputs'!$N$20+1)/'Scenario Inputs'!$O$20))*'Scenario Inputs'!$H$20+MAX(0,MIN(1,(A56-'Scenario Inputs'!$N$21+1)/'Scenario Inputs'!$O$21))*'Scenario Inputs'!$H$21+MAX(0,MIN('Scenario Inputs'!$F$31,A56-'Scenario Inputs'!$F$37+1))*'Scenario Inputs'!$F$32+MAX(0,MIN('Scenario Inputs'!$F$31,A56-'Scenario Inputs'!$F$37+1))*'Scenario Inputs'!$F$36+MAX(0,MIN('Scenario Inputs'!$F$31,A56-'Scenario Inputs'!$F$37+1))*'Scenario Inputs'!$F$39+MAX(0,MIN(1,(A56-'Scenario Inputs'!$B$48+1)/'Scenario Inputs'!$B$49))*'Scenario Inputs'!$B$50</f>
        <v/>
      </c>
      <c r="D56" s="335">
        <f>MAX(0,MIN(1,(A56-'Scenario Inputs'!$N$7+1)/'Scenario Inputs'!$O$7))*'Scenario Inputs'!$J$7+MAX(0,MIN(1,(A56-'Scenario Inputs'!$N$8+1)/'Scenario Inputs'!$O$8))*'Scenario Inputs'!$J$8+MAX(0,MIN(1,(A56-'Scenario Inputs'!$N$9+1)/'Scenario Inputs'!$O$9))*'Scenario Inputs'!$J$9+MAX(0,MIN(1,(A56-'Scenario Inputs'!$N$10+1)/'Scenario Inputs'!$O$10))*'Scenario Inputs'!$J$10+MAX(0,MIN(1,(A56-'Scenario Inputs'!$N$11+1)/'Scenario Inputs'!$O$11))*'Scenario Inputs'!$J$11+MAX(0,MIN(1,(A56-'Scenario Inputs'!$N$12+1)/'Scenario Inputs'!$O$12))*'Scenario Inputs'!$J$12+MAX(0,MIN(1,(A56-'Scenario Inputs'!$N$13+1)/'Scenario Inputs'!$O$13))*'Scenario Inputs'!$J$13+MAX(0,MIN(1,(A56-'Scenario Inputs'!$N$14+1)/'Scenario Inputs'!$O$14))*'Scenario Inputs'!$J$14+MAX(0,MIN(1,(A56-'Scenario Inputs'!$N$15+1)/'Scenario Inputs'!$O$15))*'Scenario Inputs'!$J$15+MAX(0,MIN(1,(A56-'Scenario Inputs'!$N$16+1)/'Scenario Inputs'!$O$16))*'Scenario Inputs'!$J$16+MAX(0,MIN(1,(A56-'Scenario Inputs'!$N$17+1)/'Scenario Inputs'!$O$17))*'Scenario Inputs'!$J$17+MAX(0,MIN(1,(A56-'Scenario Inputs'!$N$18+1)/'Scenario Inputs'!$O$18))*'Scenario Inputs'!$J$18+MAX(0,MIN(1,(A56-'Scenario Inputs'!$N$19+1)/'Scenario Inputs'!$O$19))*'Scenario Inputs'!$J$19+MAX(0,MIN(1,(A56-'Scenario Inputs'!$N$20+1)/'Scenario Inputs'!$O$20))*'Scenario Inputs'!$J$20+MAX(0,MIN(1,(A56-'Scenario Inputs'!$N$21+1)/'Scenario Inputs'!$O$21))*'Scenario Inputs'!$J$21+MAX(0,MIN('Scenario Inputs'!$F$31,A56-'Scenario Inputs'!$F$37+1))*'Scenario Inputs'!$F$32+MAX(0,MIN('Scenario Inputs'!$F$31,A56-'Scenario Inputs'!$F$37+1))*'Scenario Inputs'!$F$36+MAX(0,MIN('Scenario Inputs'!$F$31,A56-'Scenario Inputs'!$F$37+1))*'Scenario Inputs'!$F$39+MAX(0,MIN(1,(A56-'Scenario Inputs'!$B$48+1)/'Scenario Inputs'!$B$49))*'Scenario Inputs'!$B$51</f>
        <v/>
      </c>
      <c r="E56" s="335">
        <f>C56-B56</f>
        <v/>
      </c>
      <c r="F56" s="335">
        <f>D56-B56</f>
        <v/>
      </c>
      <c r="G56" s="335">
        <f>G55+B56</f>
        <v/>
      </c>
      <c r="H56" s="335">
        <f>H55+C56</f>
        <v/>
      </c>
      <c r="I56" s="335">
        <f>H56-G56</f>
        <v/>
      </c>
      <c r="J56" s="335">
        <f>J55+D56-B56</f>
        <v/>
      </c>
      <c r="K56" s="335">
        <f>MAX(0,MIN(1,(A56-'Scenario Inputs'!$N$7+1)/'Scenario Inputs'!$O$7))*'Scenario Inputs'!$L$7+MAX(0,MIN(1,(A56-'Scenario Inputs'!$N$8+1)/'Scenario Inputs'!$O$8))*'Scenario Inputs'!$L$8+MAX(0,MIN(1,(A56-'Scenario Inputs'!$N$9+1)/'Scenario Inputs'!$O$9))*'Scenario Inputs'!$L$9+MAX(0,MIN(1,(A56-'Scenario Inputs'!$N$10+1)/'Scenario Inputs'!$O$10))*'Scenario Inputs'!$L$10+MAX(0,MIN(1,(A56-'Scenario Inputs'!$N$11+1)/'Scenario Inputs'!$O$11))*'Scenario Inputs'!$L$11+MAX(0,MIN(1,(A56-'Scenario Inputs'!$N$12+1)/'Scenario Inputs'!$O$12))*'Scenario Inputs'!$L$12+MAX(0,MIN(1,(A56-'Scenario Inputs'!$N$13+1)/'Scenario Inputs'!$O$13))*'Scenario Inputs'!$L$13+MAX(0,MIN(1,(A56-'Scenario Inputs'!$N$14+1)/'Scenario Inputs'!$O$14))*'Scenario Inputs'!$L$14+MAX(0,MIN(1,(A56-'Scenario Inputs'!$N$15+1)/'Scenario Inputs'!$O$15))*'Scenario Inputs'!$L$15+MAX(0,MIN(1,(A56-'Scenario Inputs'!$N$16+1)/'Scenario Inputs'!$O$16))*'Scenario Inputs'!$L$16+MAX(0,MIN(1,(A56-'Scenario Inputs'!$N$17+1)/'Scenario Inputs'!$O$17))*'Scenario Inputs'!$L$17+MAX(0,MIN(1,(A56-'Scenario Inputs'!$N$18+1)/'Scenario Inputs'!$O$18))*'Scenario Inputs'!$L$18+MAX(0,MIN(1,(A56-'Scenario Inputs'!$N$19+1)/'Scenario Inputs'!$O$19))*'Scenario Inputs'!$L$19+MAX(0,MIN(1,(A56-'Scenario Inputs'!$N$20+1)/'Scenario Inputs'!$O$20))*'Scenario Inputs'!$L$20+MAX(0,MIN(1,(A56-'Scenario Inputs'!$N$21+1)/'Scenario Inputs'!$O$21))*'Scenario Inputs'!$L$21+MAX(0,MIN(1,(A56-'Scenario Inputs'!$B$48+1)/'Scenario Inputs'!$B$49))*'Scenario Inputs'!$B$52</f>
        <v/>
      </c>
      <c r="L56" s="335">
        <f>K56*'Scenario Inputs'!$B$4</f>
        <v/>
      </c>
      <c r="M56" s="335">
        <f>B56-L56</f>
        <v/>
      </c>
      <c r="N56" s="335">
        <f>D56+L56-B56</f>
        <v/>
      </c>
      <c r="O56" s="335">
        <f>O55+L56</f>
        <v/>
      </c>
      <c r="P56" s="335">
        <f>P55+N56</f>
        <v/>
      </c>
    </row>
    <row r="57">
      <c r="A57" t="n">
        <v>53</v>
      </c>
      <c r="B57" s="335">
        <f>MIN(A57,Assumptions!$B$6)*Assumptions!$B$4*Assumptions!$B$17</f>
        <v/>
      </c>
      <c r="C57" s="335">
        <f>MAX(0,MIN(1,(A57-'Scenario Inputs'!$N$7+1)/'Scenario Inputs'!$O$7))*'Scenario Inputs'!$H$7+MAX(0,MIN(1,(A57-'Scenario Inputs'!$N$8+1)/'Scenario Inputs'!$O$8))*'Scenario Inputs'!$H$8+MAX(0,MIN(1,(A57-'Scenario Inputs'!$N$9+1)/'Scenario Inputs'!$O$9))*'Scenario Inputs'!$H$9+MAX(0,MIN(1,(A57-'Scenario Inputs'!$N$10+1)/'Scenario Inputs'!$O$10))*'Scenario Inputs'!$H$10+MAX(0,MIN(1,(A57-'Scenario Inputs'!$N$11+1)/'Scenario Inputs'!$O$11))*'Scenario Inputs'!$H$11+MAX(0,MIN(1,(A57-'Scenario Inputs'!$N$12+1)/'Scenario Inputs'!$O$12))*'Scenario Inputs'!$H$12+MAX(0,MIN(1,(A57-'Scenario Inputs'!$N$13+1)/'Scenario Inputs'!$O$13))*'Scenario Inputs'!$H$13+MAX(0,MIN(1,(A57-'Scenario Inputs'!$N$14+1)/'Scenario Inputs'!$O$14))*'Scenario Inputs'!$H$14+MAX(0,MIN(1,(A57-'Scenario Inputs'!$N$15+1)/'Scenario Inputs'!$O$15))*'Scenario Inputs'!$H$15+MAX(0,MIN(1,(A57-'Scenario Inputs'!$N$16+1)/'Scenario Inputs'!$O$16))*'Scenario Inputs'!$H$16+MAX(0,MIN(1,(A57-'Scenario Inputs'!$N$17+1)/'Scenario Inputs'!$O$17))*'Scenario Inputs'!$H$17+MAX(0,MIN(1,(A57-'Scenario Inputs'!$N$18+1)/'Scenario Inputs'!$O$18))*'Scenario Inputs'!$H$18+MAX(0,MIN(1,(A57-'Scenario Inputs'!$N$19+1)/'Scenario Inputs'!$O$19))*'Scenario Inputs'!$H$19+MAX(0,MIN(1,(A57-'Scenario Inputs'!$N$20+1)/'Scenario Inputs'!$O$20))*'Scenario Inputs'!$H$20+MAX(0,MIN(1,(A57-'Scenario Inputs'!$N$21+1)/'Scenario Inputs'!$O$21))*'Scenario Inputs'!$H$21+MAX(0,MIN('Scenario Inputs'!$F$31,A57-'Scenario Inputs'!$F$37+1))*'Scenario Inputs'!$F$32+MAX(0,MIN('Scenario Inputs'!$F$31,A57-'Scenario Inputs'!$F$37+1))*'Scenario Inputs'!$F$36+MAX(0,MIN('Scenario Inputs'!$F$31,A57-'Scenario Inputs'!$F$37+1))*'Scenario Inputs'!$F$39+MAX(0,MIN(1,(A57-'Scenario Inputs'!$B$48+1)/'Scenario Inputs'!$B$49))*'Scenario Inputs'!$B$50</f>
        <v/>
      </c>
      <c r="D57" s="335">
        <f>MAX(0,MIN(1,(A57-'Scenario Inputs'!$N$7+1)/'Scenario Inputs'!$O$7))*'Scenario Inputs'!$J$7+MAX(0,MIN(1,(A57-'Scenario Inputs'!$N$8+1)/'Scenario Inputs'!$O$8))*'Scenario Inputs'!$J$8+MAX(0,MIN(1,(A57-'Scenario Inputs'!$N$9+1)/'Scenario Inputs'!$O$9))*'Scenario Inputs'!$J$9+MAX(0,MIN(1,(A57-'Scenario Inputs'!$N$10+1)/'Scenario Inputs'!$O$10))*'Scenario Inputs'!$J$10+MAX(0,MIN(1,(A57-'Scenario Inputs'!$N$11+1)/'Scenario Inputs'!$O$11))*'Scenario Inputs'!$J$11+MAX(0,MIN(1,(A57-'Scenario Inputs'!$N$12+1)/'Scenario Inputs'!$O$12))*'Scenario Inputs'!$J$12+MAX(0,MIN(1,(A57-'Scenario Inputs'!$N$13+1)/'Scenario Inputs'!$O$13))*'Scenario Inputs'!$J$13+MAX(0,MIN(1,(A57-'Scenario Inputs'!$N$14+1)/'Scenario Inputs'!$O$14))*'Scenario Inputs'!$J$14+MAX(0,MIN(1,(A57-'Scenario Inputs'!$N$15+1)/'Scenario Inputs'!$O$15))*'Scenario Inputs'!$J$15+MAX(0,MIN(1,(A57-'Scenario Inputs'!$N$16+1)/'Scenario Inputs'!$O$16))*'Scenario Inputs'!$J$16+MAX(0,MIN(1,(A57-'Scenario Inputs'!$N$17+1)/'Scenario Inputs'!$O$17))*'Scenario Inputs'!$J$17+MAX(0,MIN(1,(A57-'Scenario Inputs'!$N$18+1)/'Scenario Inputs'!$O$18))*'Scenario Inputs'!$J$18+MAX(0,MIN(1,(A57-'Scenario Inputs'!$N$19+1)/'Scenario Inputs'!$O$19))*'Scenario Inputs'!$J$19+MAX(0,MIN(1,(A57-'Scenario Inputs'!$N$20+1)/'Scenario Inputs'!$O$20))*'Scenario Inputs'!$J$20+MAX(0,MIN(1,(A57-'Scenario Inputs'!$N$21+1)/'Scenario Inputs'!$O$21))*'Scenario Inputs'!$J$21+MAX(0,MIN('Scenario Inputs'!$F$31,A57-'Scenario Inputs'!$F$37+1))*'Scenario Inputs'!$F$32+MAX(0,MIN('Scenario Inputs'!$F$31,A57-'Scenario Inputs'!$F$37+1))*'Scenario Inputs'!$F$36+MAX(0,MIN('Scenario Inputs'!$F$31,A57-'Scenario Inputs'!$F$37+1))*'Scenario Inputs'!$F$39+MAX(0,MIN(1,(A57-'Scenario Inputs'!$B$48+1)/'Scenario Inputs'!$B$49))*'Scenario Inputs'!$B$51</f>
        <v/>
      </c>
      <c r="E57" s="335">
        <f>C57-B57</f>
        <v/>
      </c>
      <c r="F57" s="335">
        <f>D57-B57</f>
        <v/>
      </c>
      <c r="G57" s="335">
        <f>G56+B57</f>
        <v/>
      </c>
      <c r="H57" s="335">
        <f>H56+C57</f>
        <v/>
      </c>
      <c r="I57" s="335">
        <f>H57-G57</f>
        <v/>
      </c>
      <c r="J57" s="335">
        <f>J56+D57-B57</f>
        <v/>
      </c>
      <c r="K57" s="335">
        <f>MAX(0,MIN(1,(A57-'Scenario Inputs'!$N$7+1)/'Scenario Inputs'!$O$7))*'Scenario Inputs'!$L$7+MAX(0,MIN(1,(A57-'Scenario Inputs'!$N$8+1)/'Scenario Inputs'!$O$8))*'Scenario Inputs'!$L$8+MAX(0,MIN(1,(A57-'Scenario Inputs'!$N$9+1)/'Scenario Inputs'!$O$9))*'Scenario Inputs'!$L$9+MAX(0,MIN(1,(A57-'Scenario Inputs'!$N$10+1)/'Scenario Inputs'!$O$10))*'Scenario Inputs'!$L$10+MAX(0,MIN(1,(A57-'Scenario Inputs'!$N$11+1)/'Scenario Inputs'!$O$11))*'Scenario Inputs'!$L$11+MAX(0,MIN(1,(A57-'Scenario Inputs'!$N$12+1)/'Scenario Inputs'!$O$12))*'Scenario Inputs'!$L$12+MAX(0,MIN(1,(A57-'Scenario Inputs'!$N$13+1)/'Scenario Inputs'!$O$13))*'Scenario Inputs'!$L$13+MAX(0,MIN(1,(A57-'Scenario Inputs'!$N$14+1)/'Scenario Inputs'!$O$14))*'Scenario Inputs'!$L$14+MAX(0,MIN(1,(A57-'Scenario Inputs'!$N$15+1)/'Scenario Inputs'!$O$15))*'Scenario Inputs'!$L$15+MAX(0,MIN(1,(A57-'Scenario Inputs'!$N$16+1)/'Scenario Inputs'!$O$16))*'Scenario Inputs'!$L$16+MAX(0,MIN(1,(A57-'Scenario Inputs'!$N$17+1)/'Scenario Inputs'!$O$17))*'Scenario Inputs'!$L$17+MAX(0,MIN(1,(A57-'Scenario Inputs'!$N$18+1)/'Scenario Inputs'!$O$18))*'Scenario Inputs'!$L$18+MAX(0,MIN(1,(A57-'Scenario Inputs'!$N$19+1)/'Scenario Inputs'!$O$19))*'Scenario Inputs'!$L$19+MAX(0,MIN(1,(A57-'Scenario Inputs'!$N$20+1)/'Scenario Inputs'!$O$20))*'Scenario Inputs'!$L$20+MAX(0,MIN(1,(A57-'Scenario Inputs'!$N$21+1)/'Scenario Inputs'!$O$21))*'Scenario Inputs'!$L$21+MAX(0,MIN(1,(A57-'Scenario Inputs'!$B$48+1)/'Scenario Inputs'!$B$49))*'Scenario Inputs'!$B$52</f>
        <v/>
      </c>
      <c r="L57" s="335">
        <f>K57*'Scenario Inputs'!$B$4</f>
        <v/>
      </c>
      <c r="M57" s="335">
        <f>B57-L57</f>
        <v/>
      </c>
      <c r="N57" s="335">
        <f>D57+L57-B57</f>
        <v/>
      </c>
      <c r="O57" s="335">
        <f>O56+L57</f>
        <v/>
      </c>
      <c r="P57" s="335">
        <f>P56+N57</f>
        <v/>
      </c>
    </row>
    <row r="58">
      <c r="A58" t="n">
        <v>54</v>
      </c>
      <c r="B58" s="335">
        <f>MIN(A58,Assumptions!$B$6)*Assumptions!$B$4*Assumptions!$B$17</f>
        <v/>
      </c>
      <c r="C58" s="335">
        <f>MAX(0,MIN(1,(A58-'Scenario Inputs'!$N$7+1)/'Scenario Inputs'!$O$7))*'Scenario Inputs'!$H$7+MAX(0,MIN(1,(A58-'Scenario Inputs'!$N$8+1)/'Scenario Inputs'!$O$8))*'Scenario Inputs'!$H$8+MAX(0,MIN(1,(A58-'Scenario Inputs'!$N$9+1)/'Scenario Inputs'!$O$9))*'Scenario Inputs'!$H$9+MAX(0,MIN(1,(A58-'Scenario Inputs'!$N$10+1)/'Scenario Inputs'!$O$10))*'Scenario Inputs'!$H$10+MAX(0,MIN(1,(A58-'Scenario Inputs'!$N$11+1)/'Scenario Inputs'!$O$11))*'Scenario Inputs'!$H$11+MAX(0,MIN(1,(A58-'Scenario Inputs'!$N$12+1)/'Scenario Inputs'!$O$12))*'Scenario Inputs'!$H$12+MAX(0,MIN(1,(A58-'Scenario Inputs'!$N$13+1)/'Scenario Inputs'!$O$13))*'Scenario Inputs'!$H$13+MAX(0,MIN(1,(A58-'Scenario Inputs'!$N$14+1)/'Scenario Inputs'!$O$14))*'Scenario Inputs'!$H$14+MAX(0,MIN(1,(A58-'Scenario Inputs'!$N$15+1)/'Scenario Inputs'!$O$15))*'Scenario Inputs'!$H$15+MAX(0,MIN(1,(A58-'Scenario Inputs'!$N$16+1)/'Scenario Inputs'!$O$16))*'Scenario Inputs'!$H$16+MAX(0,MIN(1,(A58-'Scenario Inputs'!$N$17+1)/'Scenario Inputs'!$O$17))*'Scenario Inputs'!$H$17+MAX(0,MIN(1,(A58-'Scenario Inputs'!$N$18+1)/'Scenario Inputs'!$O$18))*'Scenario Inputs'!$H$18+MAX(0,MIN(1,(A58-'Scenario Inputs'!$N$19+1)/'Scenario Inputs'!$O$19))*'Scenario Inputs'!$H$19+MAX(0,MIN(1,(A58-'Scenario Inputs'!$N$20+1)/'Scenario Inputs'!$O$20))*'Scenario Inputs'!$H$20+MAX(0,MIN(1,(A58-'Scenario Inputs'!$N$21+1)/'Scenario Inputs'!$O$21))*'Scenario Inputs'!$H$21+MAX(0,MIN('Scenario Inputs'!$F$31,A58-'Scenario Inputs'!$F$37+1))*'Scenario Inputs'!$F$32+MAX(0,MIN('Scenario Inputs'!$F$31,A58-'Scenario Inputs'!$F$37+1))*'Scenario Inputs'!$F$36+MAX(0,MIN('Scenario Inputs'!$F$31,A58-'Scenario Inputs'!$F$37+1))*'Scenario Inputs'!$F$39+MAX(0,MIN(1,(A58-'Scenario Inputs'!$B$48+1)/'Scenario Inputs'!$B$49))*'Scenario Inputs'!$B$50</f>
        <v/>
      </c>
      <c r="D58" s="335">
        <f>MAX(0,MIN(1,(A58-'Scenario Inputs'!$N$7+1)/'Scenario Inputs'!$O$7))*'Scenario Inputs'!$J$7+MAX(0,MIN(1,(A58-'Scenario Inputs'!$N$8+1)/'Scenario Inputs'!$O$8))*'Scenario Inputs'!$J$8+MAX(0,MIN(1,(A58-'Scenario Inputs'!$N$9+1)/'Scenario Inputs'!$O$9))*'Scenario Inputs'!$J$9+MAX(0,MIN(1,(A58-'Scenario Inputs'!$N$10+1)/'Scenario Inputs'!$O$10))*'Scenario Inputs'!$J$10+MAX(0,MIN(1,(A58-'Scenario Inputs'!$N$11+1)/'Scenario Inputs'!$O$11))*'Scenario Inputs'!$J$11+MAX(0,MIN(1,(A58-'Scenario Inputs'!$N$12+1)/'Scenario Inputs'!$O$12))*'Scenario Inputs'!$J$12+MAX(0,MIN(1,(A58-'Scenario Inputs'!$N$13+1)/'Scenario Inputs'!$O$13))*'Scenario Inputs'!$J$13+MAX(0,MIN(1,(A58-'Scenario Inputs'!$N$14+1)/'Scenario Inputs'!$O$14))*'Scenario Inputs'!$J$14+MAX(0,MIN(1,(A58-'Scenario Inputs'!$N$15+1)/'Scenario Inputs'!$O$15))*'Scenario Inputs'!$J$15+MAX(0,MIN(1,(A58-'Scenario Inputs'!$N$16+1)/'Scenario Inputs'!$O$16))*'Scenario Inputs'!$J$16+MAX(0,MIN(1,(A58-'Scenario Inputs'!$N$17+1)/'Scenario Inputs'!$O$17))*'Scenario Inputs'!$J$17+MAX(0,MIN(1,(A58-'Scenario Inputs'!$N$18+1)/'Scenario Inputs'!$O$18))*'Scenario Inputs'!$J$18+MAX(0,MIN(1,(A58-'Scenario Inputs'!$N$19+1)/'Scenario Inputs'!$O$19))*'Scenario Inputs'!$J$19+MAX(0,MIN(1,(A58-'Scenario Inputs'!$N$20+1)/'Scenario Inputs'!$O$20))*'Scenario Inputs'!$J$20+MAX(0,MIN(1,(A58-'Scenario Inputs'!$N$21+1)/'Scenario Inputs'!$O$21))*'Scenario Inputs'!$J$21+MAX(0,MIN('Scenario Inputs'!$F$31,A58-'Scenario Inputs'!$F$37+1))*'Scenario Inputs'!$F$32+MAX(0,MIN('Scenario Inputs'!$F$31,A58-'Scenario Inputs'!$F$37+1))*'Scenario Inputs'!$F$36+MAX(0,MIN('Scenario Inputs'!$F$31,A58-'Scenario Inputs'!$F$37+1))*'Scenario Inputs'!$F$39+MAX(0,MIN(1,(A58-'Scenario Inputs'!$B$48+1)/'Scenario Inputs'!$B$49))*'Scenario Inputs'!$B$51</f>
        <v/>
      </c>
      <c r="E58" s="335">
        <f>C58-B58</f>
        <v/>
      </c>
      <c r="F58" s="335">
        <f>D58-B58</f>
        <v/>
      </c>
      <c r="G58" s="335">
        <f>G57+B58</f>
        <v/>
      </c>
      <c r="H58" s="335">
        <f>H57+C58</f>
        <v/>
      </c>
      <c r="I58" s="335">
        <f>H58-G58</f>
        <v/>
      </c>
      <c r="J58" s="335">
        <f>J57+D58-B58</f>
        <v/>
      </c>
      <c r="K58" s="335">
        <f>MAX(0,MIN(1,(A58-'Scenario Inputs'!$N$7+1)/'Scenario Inputs'!$O$7))*'Scenario Inputs'!$L$7+MAX(0,MIN(1,(A58-'Scenario Inputs'!$N$8+1)/'Scenario Inputs'!$O$8))*'Scenario Inputs'!$L$8+MAX(0,MIN(1,(A58-'Scenario Inputs'!$N$9+1)/'Scenario Inputs'!$O$9))*'Scenario Inputs'!$L$9+MAX(0,MIN(1,(A58-'Scenario Inputs'!$N$10+1)/'Scenario Inputs'!$O$10))*'Scenario Inputs'!$L$10+MAX(0,MIN(1,(A58-'Scenario Inputs'!$N$11+1)/'Scenario Inputs'!$O$11))*'Scenario Inputs'!$L$11+MAX(0,MIN(1,(A58-'Scenario Inputs'!$N$12+1)/'Scenario Inputs'!$O$12))*'Scenario Inputs'!$L$12+MAX(0,MIN(1,(A58-'Scenario Inputs'!$N$13+1)/'Scenario Inputs'!$O$13))*'Scenario Inputs'!$L$13+MAX(0,MIN(1,(A58-'Scenario Inputs'!$N$14+1)/'Scenario Inputs'!$O$14))*'Scenario Inputs'!$L$14+MAX(0,MIN(1,(A58-'Scenario Inputs'!$N$15+1)/'Scenario Inputs'!$O$15))*'Scenario Inputs'!$L$15+MAX(0,MIN(1,(A58-'Scenario Inputs'!$N$16+1)/'Scenario Inputs'!$O$16))*'Scenario Inputs'!$L$16+MAX(0,MIN(1,(A58-'Scenario Inputs'!$N$17+1)/'Scenario Inputs'!$O$17))*'Scenario Inputs'!$L$17+MAX(0,MIN(1,(A58-'Scenario Inputs'!$N$18+1)/'Scenario Inputs'!$O$18))*'Scenario Inputs'!$L$18+MAX(0,MIN(1,(A58-'Scenario Inputs'!$N$19+1)/'Scenario Inputs'!$O$19))*'Scenario Inputs'!$L$19+MAX(0,MIN(1,(A58-'Scenario Inputs'!$N$20+1)/'Scenario Inputs'!$O$20))*'Scenario Inputs'!$L$20+MAX(0,MIN(1,(A58-'Scenario Inputs'!$N$21+1)/'Scenario Inputs'!$O$21))*'Scenario Inputs'!$L$21+MAX(0,MIN(1,(A58-'Scenario Inputs'!$B$48+1)/'Scenario Inputs'!$B$49))*'Scenario Inputs'!$B$52</f>
        <v/>
      </c>
      <c r="L58" s="335">
        <f>K58*'Scenario Inputs'!$B$4</f>
        <v/>
      </c>
      <c r="M58" s="335">
        <f>B58-L58</f>
        <v/>
      </c>
      <c r="N58" s="335">
        <f>D58+L58-B58</f>
        <v/>
      </c>
      <c r="O58" s="335">
        <f>O57+L58</f>
        <v/>
      </c>
      <c r="P58" s="335">
        <f>P57+N58</f>
        <v/>
      </c>
    </row>
    <row r="59">
      <c r="A59" t="n">
        <v>55</v>
      </c>
      <c r="B59" s="335">
        <f>MIN(A59,Assumptions!$B$6)*Assumptions!$B$4*Assumptions!$B$17</f>
        <v/>
      </c>
      <c r="C59" s="335">
        <f>MAX(0,MIN(1,(A59-'Scenario Inputs'!$N$7+1)/'Scenario Inputs'!$O$7))*'Scenario Inputs'!$H$7+MAX(0,MIN(1,(A59-'Scenario Inputs'!$N$8+1)/'Scenario Inputs'!$O$8))*'Scenario Inputs'!$H$8+MAX(0,MIN(1,(A59-'Scenario Inputs'!$N$9+1)/'Scenario Inputs'!$O$9))*'Scenario Inputs'!$H$9+MAX(0,MIN(1,(A59-'Scenario Inputs'!$N$10+1)/'Scenario Inputs'!$O$10))*'Scenario Inputs'!$H$10+MAX(0,MIN(1,(A59-'Scenario Inputs'!$N$11+1)/'Scenario Inputs'!$O$11))*'Scenario Inputs'!$H$11+MAX(0,MIN(1,(A59-'Scenario Inputs'!$N$12+1)/'Scenario Inputs'!$O$12))*'Scenario Inputs'!$H$12+MAX(0,MIN(1,(A59-'Scenario Inputs'!$N$13+1)/'Scenario Inputs'!$O$13))*'Scenario Inputs'!$H$13+MAX(0,MIN(1,(A59-'Scenario Inputs'!$N$14+1)/'Scenario Inputs'!$O$14))*'Scenario Inputs'!$H$14+MAX(0,MIN(1,(A59-'Scenario Inputs'!$N$15+1)/'Scenario Inputs'!$O$15))*'Scenario Inputs'!$H$15+MAX(0,MIN(1,(A59-'Scenario Inputs'!$N$16+1)/'Scenario Inputs'!$O$16))*'Scenario Inputs'!$H$16+MAX(0,MIN(1,(A59-'Scenario Inputs'!$N$17+1)/'Scenario Inputs'!$O$17))*'Scenario Inputs'!$H$17+MAX(0,MIN(1,(A59-'Scenario Inputs'!$N$18+1)/'Scenario Inputs'!$O$18))*'Scenario Inputs'!$H$18+MAX(0,MIN(1,(A59-'Scenario Inputs'!$N$19+1)/'Scenario Inputs'!$O$19))*'Scenario Inputs'!$H$19+MAX(0,MIN(1,(A59-'Scenario Inputs'!$N$20+1)/'Scenario Inputs'!$O$20))*'Scenario Inputs'!$H$20+MAX(0,MIN(1,(A59-'Scenario Inputs'!$N$21+1)/'Scenario Inputs'!$O$21))*'Scenario Inputs'!$H$21+MAX(0,MIN('Scenario Inputs'!$F$31,A59-'Scenario Inputs'!$F$37+1))*'Scenario Inputs'!$F$32+MAX(0,MIN('Scenario Inputs'!$F$31,A59-'Scenario Inputs'!$F$37+1))*'Scenario Inputs'!$F$36+MAX(0,MIN('Scenario Inputs'!$F$31,A59-'Scenario Inputs'!$F$37+1))*'Scenario Inputs'!$F$39+MAX(0,MIN(1,(A59-'Scenario Inputs'!$B$48+1)/'Scenario Inputs'!$B$49))*'Scenario Inputs'!$B$50</f>
        <v/>
      </c>
      <c r="D59" s="335">
        <f>MAX(0,MIN(1,(A59-'Scenario Inputs'!$N$7+1)/'Scenario Inputs'!$O$7))*'Scenario Inputs'!$J$7+MAX(0,MIN(1,(A59-'Scenario Inputs'!$N$8+1)/'Scenario Inputs'!$O$8))*'Scenario Inputs'!$J$8+MAX(0,MIN(1,(A59-'Scenario Inputs'!$N$9+1)/'Scenario Inputs'!$O$9))*'Scenario Inputs'!$J$9+MAX(0,MIN(1,(A59-'Scenario Inputs'!$N$10+1)/'Scenario Inputs'!$O$10))*'Scenario Inputs'!$J$10+MAX(0,MIN(1,(A59-'Scenario Inputs'!$N$11+1)/'Scenario Inputs'!$O$11))*'Scenario Inputs'!$J$11+MAX(0,MIN(1,(A59-'Scenario Inputs'!$N$12+1)/'Scenario Inputs'!$O$12))*'Scenario Inputs'!$J$12+MAX(0,MIN(1,(A59-'Scenario Inputs'!$N$13+1)/'Scenario Inputs'!$O$13))*'Scenario Inputs'!$J$13+MAX(0,MIN(1,(A59-'Scenario Inputs'!$N$14+1)/'Scenario Inputs'!$O$14))*'Scenario Inputs'!$J$14+MAX(0,MIN(1,(A59-'Scenario Inputs'!$N$15+1)/'Scenario Inputs'!$O$15))*'Scenario Inputs'!$J$15+MAX(0,MIN(1,(A59-'Scenario Inputs'!$N$16+1)/'Scenario Inputs'!$O$16))*'Scenario Inputs'!$J$16+MAX(0,MIN(1,(A59-'Scenario Inputs'!$N$17+1)/'Scenario Inputs'!$O$17))*'Scenario Inputs'!$J$17+MAX(0,MIN(1,(A59-'Scenario Inputs'!$N$18+1)/'Scenario Inputs'!$O$18))*'Scenario Inputs'!$J$18+MAX(0,MIN(1,(A59-'Scenario Inputs'!$N$19+1)/'Scenario Inputs'!$O$19))*'Scenario Inputs'!$J$19+MAX(0,MIN(1,(A59-'Scenario Inputs'!$N$20+1)/'Scenario Inputs'!$O$20))*'Scenario Inputs'!$J$20+MAX(0,MIN(1,(A59-'Scenario Inputs'!$N$21+1)/'Scenario Inputs'!$O$21))*'Scenario Inputs'!$J$21+MAX(0,MIN('Scenario Inputs'!$F$31,A59-'Scenario Inputs'!$F$37+1))*'Scenario Inputs'!$F$32+MAX(0,MIN('Scenario Inputs'!$F$31,A59-'Scenario Inputs'!$F$37+1))*'Scenario Inputs'!$F$36+MAX(0,MIN('Scenario Inputs'!$F$31,A59-'Scenario Inputs'!$F$37+1))*'Scenario Inputs'!$F$39+MAX(0,MIN(1,(A59-'Scenario Inputs'!$B$48+1)/'Scenario Inputs'!$B$49))*'Scenario Inputs'!$B$51</f>
        <v/>
      </c>
      <c r="E59" s="335">
        <f>C59-B59</f>
        <v/>
      </c>
      <c r="F59" s="335">
        <f>D59-B59</f>
        <v/>
      </c>
      <c r="G59" s="335">
        <f>G58+B59</f>
        <v/>
      </c>
      <c r="H59" s="335">
        <f>H58+C59</f>
        <v/>
      </c>
      <c r="I59" s="335">
        <f>H59-G59</f>
        <v/>
      </c>
      <c r="J59" s="335">
        <f>J58+D59-B59</f>
        <v/>
      </c>
      <c r="K59" s="335">
        <f>MAX(0,MIN(1,(A59-'Scenario Inputs'!$N$7+1)/'Scenario Inputs'!$O$7))*'Scenario Inputs'!$L$7+MAX(0,MIN(1,(A59-'Scenario Inputs'!$N$8+1)/'Scenario Inputs'!$O$8))*'Scenario Inputs'!$L$8+MAX(0,MIN(1,(A59-'Scenario Inputs'!$N$9+1)/'Scenario Inputs'!$O$9))*'Scenario Inputs'!$L$9+MAX(0,MIN(1,(A59-'Scenario Inputs'!$N$10+1)/'Scenario Inputs'!$O$10))*'Scenario Inputs'!$L$10+MAX(0,MIN(1,(A59-'Scenario Inputs'!$N$11+1)/'Scenario Inputs'!$O$11))*'Scenario Inputs'!$L$11+MAX(0,MIN(1,(A59-'Scenario Inputs'!$N$12+1)/'Scenario Inputs'!$O$12))*'Scenario Inputs'!$L$12+MAX(0,MIN(1,(A59-'Scenario Inputs'!$N$13+1)/'Scenario Inputs'!$O$13))*'Scenario Inputs'!$L$13+MAX(0,MIN(1,(A59-'Scenario Inputs'!$N$14+1)/'Scenario Inputs'!$O$14))*'Scenario Inputs'!$L$14+MAX(0,MIN(1,(A59-'Scenario Inputs'!$N$15+1)/'Scenario Inputs'!$O$15))*'Scenario Inputs'!$L$15+MAX(0,MIN(1,(A59-'Scenario Inputs'!$N$16+1)/'Scenario Inputs'!$O$16))*'Scenario Inputs'!$L$16+MAX(0,MIN(1,(A59-'Scenario Inputs'!$N$17+1)/'Scenario Inputs'!$O$17))*'Scenario Inputs'!$L$17+MAX(0,MIN(1,(A59-'Scenario Inputs'!$N$18+1)/'Scenario Inputs'!$O$18))*'Scenario Inputs'!$L$18+MAX(0,MIN(1,(A59-'Scenario Inputs'!$N$19+1)/'Scenario Inputs'!$O$19))*'Scenario Inputs'!$L$19+MAX(0,MIN(1,(A59-'Scenario Inputs'!$N$20+1)/'Scenario Inputs'!$O$20))*'Scenario Inputs'!$L$20+MAX(0,MIN(1,(A59-'Scenario Inputs'!$N$21+1)/'Scenario Inputs'!$O$21))*'Scenario Inputs'!$L$21+MAX(0,MIN(1,(A59-'Scenario Inputs'!$B$48+1)/'Scenario Inputs'!$B$49))*'Scenario Inputs'!$B$52</f>
        <v/>
      </c>
      <c r="L59" s="335">
        <f>K59*'Scenario Inputs'!$B$4</f>
        <v/>
      </c>
      <c r="M59" s="335">
        <f>B59-L59</f>
        <v/>
      </c>
      <c r="N59" s="335">
        <f>D59+L59-B59</f>
        <v/>
      </c>
      <c r="O59" s="335">
        <f>O58+L59</f>
        <v/>
      </c>
      <c r="P59" s="335">
        <f>P58+N59</f>
        <v/>
      </c>
    </row>
    <row r="60">
      <c r="A60" t="n">
        <v>56</v>
      </c>
      <c r="B60" s="335">
        <f>MIN(A60,Assumptions!$B$6)*Assumptions!$B$4*Assumptions!$B$17</f>
        <v/>
      </c>
      <c r="C60" s="335">
        <f>MAX(0,MIN(1,(A60-'Scenario Inputs'!$N$7+1)/'Scenario Inputs'!$O$7))*'Scenario Inputs'!$H$7+MAX(0,MIN(1,(A60-'Scenario Inputs'!$N$8+1)/'Scenario Inputs'!$O$8))*'Scenario Inputs'!$H$8+MAX(0,MIN(1,(A60-'Scenario Inputs'!$N$9+1)/'Scenario Inputs'!$O$9))*'Scenario Inputs'!$H$9+MAX(0,MIN(1,(A60-'Scenario Inputs'!$N$10+1)/'Scenario Inputs'!$O$10))*'Scenario Inputs'!$H$10+MAX(0,MIN(1,(A60-'Scenario Inputs'!$N$11+1)/'Scenario Inputs'!$O$11))*'Scenario Inputs'!$H$11+MAX(0,MIN(1,(A60-'Scenario Inputs'!$N$12+1)/'Scenario Inputs'!$O$12))*'Scenario Inputs'!$H$12+MAX(0,MIN(1,(A60-'Scenario Inputs'!$N$13+1)/'Scenario Inputs'!$O$13))*'Scenario Inputs'!$H$13+MAX(0,MIN(1,(A60-'Scenario Inputs'!$N$14+1)/'Scenario Inputs'!$O$14))*'Scenario Inputs'!$H$14+MAX(0,MIN(1,(A60-'Scenario Inputs'!$N$15+1)/'Scenario Inputs'!$O$15))*'Scenario Inputs'!$H$15+MAX(0,MIN(1,(A60-'Scenario Inputs'!$N$16+1)/'Scenario Inputs'!$O$16))*'Scenario Inputs'!$H$16+MAX(0,MIN(1,(A60-'Scenario Inputs'!$N$17+1)/'Scenario Inputs'!$O$17))*'Scenario Inputs'!$H$17+MAX(0,MIN(1,(A60-'Scenario Inputs'!$N$18+1)/'Scenario Inputs'!$O$18))*'Scenario Inputs'!$H$18+MAX(0,MIN(1,(A60-'Scenario Inputs'!$N$19+1)/'Scenario Inputs'!$O$19))*'Scenario Inputs'!$H$19+MAX(0,MIN(1,(A60-'Scenario Inputs'!$N$20+1)/'Scenario Inputs'!$O$20))*'Scenario Inputs'!$H$20+MAX(0,MIN(1,(A60-'Scenario Inputs'!$N$21+1)/'Scenario Inputs'!$O$21))*'Scenario Inputs'!$H$21+MAX(0,MIN('Scenario Inputs'!$F$31,A60-'Scenario Inputs'!$F$37+1))*'Scenario Inputs'!$F$32+MAX(0,MIN('Scenario Inputs'!$F$31,A60-'Scenario Inputs'!$F$37+1))*'Scenario Inputs'!$F$36+MAX(0,MIN('Scenario Inputs'!$F$31,A60-'Scenario Inputs'!$F$37+1))*'Scenario Inputs'!$F$39+MAX(0,MIN(1,(A60-'Scenario Inputs'!$B$48+1)/'Scenario Inputs'!$B$49))*'Scenario Inputs'!$B$50</f>
        <v/>
      </c>
      <c r="D60" s="335">
        <f>MAX(0,MIN(1,(A60-'Scenario Inputs'!$N$7+1)/'Scenario Inputs'!$O$7))*'Scenario Inputs'!$J$7+MAX(0,MIN(1,(A60-'Scenario Inputs'!$N$8+1)/'Scenario Inputs'!$O$8))*'Scenario Inputs'!$J$8+MAX(0,MIN(1,(A60-'Scenario Inputs'!$N$9+1)/'Scenario Inputs'!$O$9))*'Scenario Inputs'!$J$9+MAX(0,MIN(1,(A60-'Scenario Inputs'!$N$10+1)/'Scenario Inputs'!$O$10))*'Scenario Inputs'!$J$10+MAX(0,MIN(1,(A60-'Scenario Inputs'!$N$11+1)/'Scenario Inputs'!$O$11))*'Scenario Inputs'!$J$11+MAX(0,MIN(1,(A60-'Scenario Inputs'!$N$12+1)/'Scenario Inputs'!$O$12))*'Scenario Inputs'!$J$12+MAX(0,MIN(1,(A60-'Scenario Inputs'!$N$13+1)/'Scenario Inputs'!$O$13))*'Scenario Inputs'!$J$13+MAX(0,MIN(1,(A60-'Scenario Inputs'!$N$14+1)/'Scenario Inputs'!$O$14))*'Scenario Inputs'!$J$14+MAX(0,MIN(1,(A60-'Scenario Inputs'!$N$15+1)/'Scenario Inputs'!$O$15))*'Scenario Inputs'!$J$15+MAX(0,MIN(1,(A60-'Scenario Inputs'!$N$16+1)/'Scenario Inputs'!$O$16))*'Scenario Inputs'!$J$16+MAX(0,MIN(1,(A60-'Scenario Inputs'!$N$17+1)/'Scenario Inputs'!$O$17))*'Scenario Inputs'!$J$17+MAX(0,MIN(1,(A60-'Scenario Inputs'!$N$18+1)/'Scenario Inputs'!$O$18))*'Scenario Inputs'!$J$18+MAX(0,MIN(1,(A60-'Scenario Inputs'!$N$19+1)/'Scenario Inputs'!$O$19))*'Scenario Inputs'!$J$19+MAX(0,MIN(1,(A60-'Scenario Inputs'!$N$20+1)/'Scenario Inputs'!$O$20))*'Scenario Inputs'!$J$20+MAX(0,MIN(1,(A60-'Scenario Inputs'!$N$21+1)/'Scenario Inputs'!$O$21))*'Scenario Inputs'!$J$21+MAX(0,MIN('Scenario Inputs'!$F$31,A60-'Scenario Inputs'!$F$37+1))*'Scenario Inputs'!$F$32+MAX(0,MIN('Scenario Inputs'!$F$31,A60-'Scenario Inputs'!$F$37+1))*'Scenario Inputs'!$F$36+MAX(0,MIN('Scenario Inputs'!$F$31,A60-'Scenario Inputs'!$F$37+1))*'Scenario Inputs'!$F$39+MAX(0,MIN(1,(A60-'Scenario Inputs'!$B$48+1)/'Scenario Inputs'!$B$49))*'Scenario Inputs'!$B$51</f>
        <v/>
      </c>
      <c r="E60" s="335">
        <f>C60-B60</f>
        <v/>
      </c>
      <c r="F60" s="335">
        <f>D60-B60</f>
        <v/>
      </c>
      <c r="G60" s="335">
        <f>G59+B60</f>
        <v/>
      </c>
      <c r="H60" s="335">
        <f>H59+C60</f>
        <v/>
      </c>
      <c r="I60" s="335">
        <f>H60-G60</f>
        <v/>
      </c>
      <c r="J60" s="335">
        <f>J59+D60-B60</f>
        <v/>
      </c>
      <c r="K60" s="335">
        <f>MAX(0,MIN(1,(A60-'Scenario Inputs'!$N$7+1)/'Scenario Inputs'!$O$7))*'Scenario Inputs'!$L$7+MAX(0,MIN(1,(A60-'Scenario Inputs'!$N$8+1)/'Scenario Inputs'!$O$8))*'Scenario Inputs'!$L$8+MAX(0,MIN(1,(A60-'Scenario Inputs'!$N$9+1)/'Scenario Inputs'!$O$9))*'Scenario Inputs'!$L$9+MAX(0,MIN(1,(A60-'Scenario Inputs'!$N$10+1)/'Scenario Inputs'!$O$10))*'Scenario Inputs'!$L$10+MAX(0,MIN(1,(A60-'Scenario Inputs'!$N$11+1)/'Scenario Inputs'!$O$11))*'Scenario Inputs'!$L$11+MAX(0,MIN(1,(A60-'Scenario Inputs'!$N$12+1)/'Scenario Inputs'!$O$12))*'Scenario Inputs'!$L$12+MAX(0,MIN(1,(A60-'Scenario Inputs'!$N$13+1)/'Scenario Inputs'!$O$13))*'Scenario Inputs'!$L$13+MAX(0,MIN(1,(A60-'Scenario Inputs'!$N$14+1)/'Scenario Inputs'!$O$14))*'Scenario Inputs'!$L$14+MAX(0,MIN(1,(A60-'Scenario Inputs'!$N$15+1)/'Scenario Inputs'!$O$15))*'Scenario Inputs'!$L$15+MAX(0,MIN(1,(A60-'Scenario Inputs'!$N$16+1)/'Scenario Inputs'!$O$16))*'Scenario Inputs'!$L$16+MAX(0,MIN(1,(A60-'Scenario Inputs'!$N$17+1)/'Scenario Inputs'!$O$17))*'Scenario Inputs'!$L$17+MAX(0,MIN(1,(A60-'Scenario Inputs'!$N$18+1)/'Scenario Inputs'!$O$18))*'Scenario Inputs'!$L$18+MAX(0,MIN(1,(A60-'Scenario Inputs'!$N$19+1)/'Scenario Inputs'!$O$19))*'Scenario Inputs'!$L$19+MAX(0,MIN(1,(A60-'Scenario Inputs'!$N$20+1)/'Scenario Inputs'!$O$20))*'Scenario Inputs'!$L$20+MAX(0,MIN(1,(A60-'Scenario Inputs'!$N$21+1)/'Scenario Inputs'!$O$21))*'Scenario Inputs'!$L$21+MAX(0,MIN(1,(A60-'Scenario Inputs'!$B$48+1)/'Scenario Inputs'!$B$49))*'Scenario Inputs'!$B$52</f>
        <v/>
      </c>
      <c r="L60" s="335">
        <f>K60*'Scenario Inputs'!$B$4</f>
        <v/>
      </c>
      <c r="M60" s="335">
        <f>B60-L60</f>
        <v/>
      </c>
      <c r="N60" s="335">
        <f>D60+L60-B60</f>
        <v/>
      </c>
      <c r="O60" s="335">
        <f>O59+L60</f>
        <v/>
      </c>
      <c r="P60" s="335">
        <f>P59+N60</f>
        <v/>
      </c>
    </row>
    <row r="61">
      <c r="A61" t="n">
        <v>57</v>
      </c>
      <c r="B61" s="335">
        <f>MIN(A61,Assumptions!$B$6)*Assumptions!$B$4*Assumptions!$B$17</f>
        <v/>
      </c>
      <c r="C61" s="335">
        <f>MAX(0,MIN(1,(A61-'Scenario Inputs'!$N$7+1)/'Scenario Inputs'!$O$7))*'Scenario Inputs'!$H$7+MAX(0,MIN(1,(A61-'Scenario Inputs'!$N$8+1)/'Scenario Inputs'!$O$8))*'Scenario Inputs'!$H$8+MAX(0,MIN(1,(A61-'Scenario Inputs'!$N$9+1)/'Scenario Inputs'!$O$9))*'Scenario Inputs'!$H$9+MAX(0,MIN(1,(A61-'Scenario Inputs'!$N$10+1)/'Scenario Inputs'!$O$10))*'Scenario Inputs'!$H$10+MAX(0,MIN(1,(A61-'Scenario Inputs'!$N$11+1)/'Scenario Inputs'!$O$11))*'Scenario Inputs'!$H$11+MAX(0,MIN(1,(A61-'Scenario Inputs'!$N$12+1)/'Scenario Inputs'!$O$12))*'Scenario Inputs'!$H$12+MAX(0,MIN(1,(A61-'Scenario Inputs'!$N$13+1)/'Scenario Inputs'!$O$13))*'Scenario Inputs'!$H$13+MAX(0,MIN(1,(A61-'Scenario Inputs'!$N$14+1)/'Scenario Inputs'!$O$14))*'Scenario Inputs'!$H$14+MAX(0,MIN(1,(A61-'Scenario Inputs'!$N$15+1)/'Scenario Inputs'!$O$15))*'Scenario Inputs'!$H$15+MAX(0,MIN(1,(A61-'Scenario Inputs'!$N$16+1)/'Scenario Inputs'!$O$16))*'Scenario Inputs'!$H$16+MAX(0,MIN(1,(A61-'Scenario Inputs'!$N$17+1)/'Scenario Inputs'!$O$17))*'Scenario Inputs'!$H$17+MAX(0,MIN(1,(A61-'Scenario Inputs'!$N$18+1)/'Scenario Inputs'!$O$18))*'Scenario Inputs'!$H$18+MAX(0,MIN(1,(A61-'Scenario Inputs'!$N$19+1)/'Scenario Inputs'!$O$19))*'Scenario Inputs'!$H$19+MAX(0,MIN(1,(A61-'Scenario Inputs'!$N$20+1)/'Scenario Inputs'!$O$20))*'Scenario Inputs'!$H$20+MAX(0,MIN(1,(A61-'Scenario Inputs'!$N$21+1)/'Scenario Inputs'!$O$21))*'Scenario Inputs'!$H$21+MAX(0,MIN('Scenario Inputs'!$F$31,A61-'Scenario Inputs'!$F$37+1))*'Scenario Inputs'!$F$32+MAX(0,MIN('Scenario Inputs'!$F$31,A61-'Scenario Inputs'!$F$37+1))*'Scenario Inputs'!$F$36+MAX(0,MIN('Scenario Inputs'!$F$31,A61-'Scenario Inputs'!$F$37+1))*'Scenario Inputs'!$F$39+MAX(0,MIN(1,(A61-'Scenario Inputs'!$B$48+1)/'Scenario Inputs'!$B$49))*'Scenario Inputs'!$B$50</f>
        <v/>
      </c>
      <c r="D61" s="335">
        <f>MAX(0,MIN(1,(A61-'Scenario Inputs'!$N$7+1)/'Scenario Inputs'!$O$7))*'Scenario Inputs'!$J$7+MAX(0,MIN(1,(A61-'Scenario Inputs'!$N$8+1)/'Scenario Inputs'!$O$8))*'Scenario Inputs'!$J$8+MAX(0,MIN(1,(A61-'Scenario Inputs'!$N$9+1)/'Scenario Inputs'!$O$9))*'Scenario Inputs'!$J$9+MAX(0,MIN(1,(A61-'Scenario Inputs'!$N$10+1)/'Scenario Inputs'!$O$10))*'Scenario Inputs'!$J$10+MAX(0,MIN(1,(A61-'Scenario Inputs'!$N$11+1)/'Scenario Inputs'!$O$11))*'Scenario Inputs'!$J$11+MAX(0,MIN(1,(A61-'Scenario Inputs'!$N$12+1)/'Scenario Inputs'!$O$12))*'Scenario Inputs'!$J$12+MAX(0,MIN(1,(A61-'Scenario Inputs'!$N$13+1)/'Scenario Inputs'!$O$13))*'Scenario Inputs'!$J$13+MAX(0,MIN(1,(A61-'Scenario Inputs'!$N$14+1)/'Scenario Inputs'!$O$14))*'Scenario Inputs'!$J$14+MAX(0,MIN(1,(A61-'Scenario Inputs'!$N$15+1)/'Scenario Inputs'!$O$15))*'Scenario Inputs'!$J$15+MAX(0,MIN(1,(A61-'Scenario Inputs'!$N$16+1)/'Scenario Inputs'!$O$16))*'Scenario Inputs'!$J$16+MAX(0,MIN(1,(A61-'Scenario Inputs'!$N$17+1)/'Scenario Inputs'!$O$17))*'Scenario Inputs'!$J$17+MAX(0,MIN(1,(A61-'Scenario Inputs'!$N$18+1)/'Scenario Inputs'!$O$18))*'Scenario Inputs'!$J$18+MAX(0,MIN(1,(A61-'Scenario Inputs'!$N$19+1)/'Scenario Inputs'!$O$19))*'Scenario Inputs'!$J$19+MAX(0,MIN(1,(A61-'Scenario Inputs'!$N$20+1)/'Scenario Inputs'!$O$20))*'Scenario Inputs'!$J$20+MAX(0,MIN(1,(A61-'Scenario Inputs'!$N$21+1)/'Scenario Inputs'!$O$21))*'Scenario Inputs'!$J$21+MAX(0,MIN('Scenario Inputs'!$F$31,A61-'Scenario Inputs'!$F$37+1))*'Scenario Inputs'!$F$32+MAX(0,MIN('Scenario Inputs'!$F$31,A61-'Scenario Inputs'!$F$37+1))*'Scenario Inputs'!$F$36+MAX(0,MIN('Scenario Inputs'!$F$31,A61-'Scenario Inputs'!$F$37+1))*'Scenario Inputs'!$F$39+MAX(0,MIN(1,(A61-'Scenario Inputs'!$B$48+1)/'Scenario Inputs'!$B$49))*'Scenario Inputs'!$B$51</f>
        <v/>
      </c>
      <c r="E61" s="335">
        <f>C61-B61</f>
        <v/>
      </c>
      <c r="F61" s="335">
        <f>D61-B61</f>
        <v/>
      </c>
      <c r="G61" s="335">
        <f>G60+B61</f>
        <v/>
      </c>
      <c r="H61" s="335">
        <f>H60+C61</f>
        <v/>
      </c>
      <c r="I61" s="335">
        <f>H61-G61</f>
        <v/>
      </c>
      <c r="J61" s="335">
        <f>J60+D61-B61</f>
        <v/>
      </c>
      <c r="K61" s="335">
        <f>MAX(0,MIN(1,(A61-'Scenario Inputs'!$N$7+1)/'Scenario Inputs'!$O$7))*'Scenario Inputs'!$L$7+MAX(0,MIN(1,(A61-'Scenario Inputs'!$N$8+1)/'Scenario Inputs'!$O$8))*'Scenario Inputs'!$L$8+MAX(0,MIN(1,(A61-'Scenario Inputs'!$N$9+1)/'Scenario Inputs'!$O$9))*'Scenario Inputs'!$L$9+MAX(0,MIN(1,(A61-'Scenario Inputs'!$N$10+1)/'Scenario Inputs'!$O$10))*'Scenario Inputs'!$L$10+MAX(0,MIN(1,(A61-'Scenario Inputs'!$N$11+1)/'Scenario Inputs'!$O$11))*'Scenario Inputs'!$L$11+MAX(0,MIN(1,(A61-'Scenario Inputs'!$N$12+1)/'Scenario Inputs'!$O$12))*'Scenario Inputs'!$L$12+MAX(0,MIN(1,(A61-'Scenario Inputs'!$N$13+1)/'Scenario Inputs'!$O$13))*'Scenario Inputs'!$L$13+MAX(0,MIN(1,(A61-'Scenario Inputs'!$N$14+1)/'Scenario Inputs'!$O$14))*'Scenario Inputs'!$L$14+MAX(0,MIN(1,(A61-'Scenario Inputs'!$N$15+1)/'Scenario Inputs'!$O$15))*'Scenario Inputs'!$L$15+MAX(0,MIN(1,(A61-'Scenario Inputs'!$N$16+1)/'Scenario Inputs'!$O$16))*'Scenario Inputs'!$L$16+MAX(0,MIN(1,(A61-'Scenario Inputs'!$N$17+1)/'Scenario Inputs'!$O$17))*'Scenario Inputs'!$L$17+MAX(0,MIN(1,(A61-'Scenario Inputs'!$N$18+1)/'Scenario Inputs'!$O$18))*'Scenario Inputs'!$L$18+MAX(0,MIN(1,(A61-'Scenario Inputs'!$N$19+1)/'Scenario Inputs'!$O$19))*'Scenario Inputs'!$L$19+MAX(0,MIN(1,(A61-'Scenario Inputs'!$N$20+1)/'Scenario Inputs'!$O$20))*'Scenario Inputs'!$L$20+MAX(0,MIN(1,(A61-'Scenario Inputs'!$N$21+1)/'Scenario Inputs'!$O$21))*'Scenario Inputs'!$L$21+MAX(0,MIN(1,(A61-'Scenario Inputs'!$B$48+1)/'Scenario Inputs'!$B$49))*'Scenario Inputs'!$B$52</f>
        <v/>
      </c>
      <c r="L61" s="335">
        <f>K61*'Scenario Inputs'!$B$4</f>
        <v/>
      </c>
      <c r="M61" s="335">
        <f>B61-L61</f>
        <v/>
      </c>
      <c r="N61" s="335">
        <f>D61+L61-B61</f>
        <v/>
      </c>
      <c r="O61" s="335">
        <f>O60+L61</f>
        <v/>
      </c>
      <c r="P61" s="335">
        <f>P60+N61</f>
        <v/>
      </c>
    </row>
    <row r="62">
      <c r="A62" t="n">
        <v>58</v>
      </c>
      <c r="B62" s="335">
        <f>MIN(A62,Assumptions!$B$6)*Assumptions!$B$4*Assumptions!$B$17</f>
        <v/>
      </c>
      <c r="C62" s="335">
        <f>MAX(0,MIN(1,(A62-'Scenario Inputs'!$N$7+1)/'Scenario Inputs'!$O$7))*'Scenario Inputs'!$H$7+MAX(0,MIN(1,(A62-'Scenario Inputs'!$N$8+1)/'Scenario Inputs'!$O$8))*'Scenario Inputs'!$H$8+MAX(0,MIN(1,(A62-'Scenario Inputs'!$N$9+1)/'Scenario Inputs'!$O$9))*'Scenario Inputs'!$H$9+MAX(0,MIN(1,(A62-'Scenario Inputs'!$N$10+1)/'Scenario Inputs'!$O$10))*'Scenario Inputs'!$H$10+MAX(0,MIN(1,(A62-'Scenario Inputs'!$N$11+1)/'Scenario Inputs'!$O$11))*'Scenario Inputs'!$H$11+MAX(0,MIN(1,(A62-'Scenario Inputs'!$N$12+1)/'Scenario Inputs'!$O$12))*'Scenario Inputs'!$H$12+MAX(0,MIN(1,(A62-'Scenario Inputs'!$N$13+1)/'Scenario Inputs'!$O$13))*'Scenario Inputs'!$H$13+MAX(0,MIN(1,(A62-'Scenario Inputs'!$N$14+1)/'Scenario Inputs'!$O$14))*'Scenario Inputs'!$H$14+MAX(0,MIN(1,(A62-'Scenario Inputs'!$N$15+1)/'Scenario Inputs'!$O$15))*'Scenario Inputs'!$H$15+MAX(0,MIN(1,(A62-'Scenario Inputs'!$N$16+1)/'Scenario Inputs'!$O$16))*'Scenario Inputs'!$H$16+MAX(0,MIN(1,(A62-'Scenario Inputs'!$N$17+1)/'Scenario Inputs'!$O$17))*'Scenario Inputs'!$H$17+MAX(0,MIN(1,(A62-'Scenario Inputs'!$N$18+1)/'Scenario Inputs'!$O$18))*'Scenario Inputs'!$H$18+MAX(0,MIN(1,(A62-'Scenario Inputs'!$N$19+1)/'Scenario Inputs'!$O$19))*'Scenario Inputs'!$H$19+MAX(0,MIN(1,(A62-'Scenario Inputs'!$N$20+1)/'Scenario Inputs'!$O$20))*'Scenario Inputs'!$H$20+MAX(0,MIN(1,(A62-'Scenario Inputs'!$N$21+1)/'Scenario Inputs'!$O$21))*'Scenario Inputs'!$H$21+MAX(0,MIN('Scenario Inputs'!$F$31,A62-'Scenario Inputs'!$F$37+1))*'Scenario Inputs'!$F$32+MAX(0,MIN('Scenario Inputs'!$F$31,A62-'Scenario Inputs'!$F$37+1))*'Scenario Inputs'!$F$36+MAX(0,MIN('Scenario Inputs'!$F$31,A62-'Scenario Inputs'!$F$37+1))*'Scenario Inputs'!$F$39+MAX(0,MIN(1,(A62-'Scenario Inputs'!$B$48+1)/'Scenario Inputs'!$B$49))*'Scenario Inputs'!$B$50</f>
        <v/>
      </c>
      <c r="D62" s="335">
        <f>MAX(0,MIN(1,(A62-'Scenario Inputs'!$N$7+1)/'Scenario Inputs'!$O$7))*'Scenario Inputs'!$J$7+MAX(0,MIN(1,(A62-'Scenario Inputs'!$N$8+1)/'Scenario Inputs'!$O$8))*'Scenario Inputs'!$J$8+MAX(0,MIN(1,(A62-'Scenario Inputs'!$N$9+1)/'Scenario Inputs'!$O$9))*'Scenario Inputs'!$J$9+MAX(0,MIN(1,(A62-'Scenario Inputs'!$N$10+1)/'Scenario Inputs'!$O$10))*'Scenario Inputs'!$J$10+MAX(0,MIN(1,(A62-'Scenario Inputs'!$N$11+1)/'Scenario Inputs'!$O$11))*'Scenario Inputs'!$J$11+MAX(0,MIN(1,(A62-'Scenario Inputs'!$N$12+1)/'Scenario Inputs'!$O$12))*'Scenario Inputs'!$J$12+MAX(0,MIN(1,(A62-'Scenario Inputs'!$N$13+1)/'Scenario Inputs'!$O$13))*'Scenario Inputs'!$J$13+MAX(0,MIN(1,(A62-'Scenario Inputs'!$N$14+1)/'Scenario Inputs'!$O$14))*'Scenario Inputs'!$J$14+MAX(0,MIN(1,(A62-'Scenario Inputs'!$N$15+1)/'Scenario Inputs'!$O$15))*'Scenario Inputs'!$J$15+MAX(0,MIN(1,(A62-'Scenario Inputs'!$N$16+1)/'Scenario Inputs'!$O$16))*'Scenario Inputs'!$J$16+MAX(0,MIN(1,(A62-'Scenario Inputs'!$N$17+1)/'Scenario Inputs'!$O$17))*'Scenario Inputs'!$J$17+MAX(0,MIN(1,(A62-'Scenario Inputs'!$N$18+1)/'Scenario Inputs'!$O$18))*'Scenario Inputs'!$J$18+MAX(0,MIN(1,(A62-'Scenario Inputs'!$N$19+1)/'Scenario Inputs'!$O$19))*'Scenario Inputs'!$J$19+MAX(0,MIN(1,(A62-'Scenario Inputs'!$N$20+1)/'Scenario Inputs'!$O$20))*'Scenario Inputs'!$J$20+MAX(0,MIN(1,(A62-'Scenario Inputs'!$N$21+1)/'Scenario Inputs'!$O$21))*'Scenario Inputs'!$J$21+MAX(0,MIN('Scenario Inputs'!$F$31,A62-'Scenario Inputs'!$F$37+1))*'Scenario Inputs'!$F$32+MAX(0,MIN('Scenario Inputs'!$F$31,A62-'Scenario Inputs'!$F$37+1))*'Scenario Inputs'!$F$36+MAX(0,MIN('Scenario Inputs'!$F$31,A62-'Scenario Inputs'!$F$37+1))*'Scenario Inputs'!$F$39+MAX(0,MIN(1,(A62-'Scenario Inputs'!$B$48+1)/'Scenario Inputs'!$B$49))*'Scenario Inputs'!$B$51</f>
        <v/>
      </c>
      <c r="E62" s="335">
        <f>C62-B62</f>
        <v/>
      </c>
      <c r="F62" s="335">
        <f>D62-B62</f>
        <v/>
      </c>
      <c r="G62" s="335">
        <f>G61+B62</f>
        <v/>
      </c>
      <c r="H62" s="335">
        <f>H61+C62</f>
        <v/>
      </c>
      <c r="I62" s="335">
        <f>H62-G62</f>
        <v/>
      </c>
      <c r="J62" s="335">
        <f>J61+D62-B62</f>
        <v/>
      </c>
      <c r="K62" s="335">
        <f>MAX(0,MIN(1,(A62-'Scenario Inputs'!$N$7+1)/'Scenario Inputs'!$O$7))*'Scenario Inputs'!$L$7+MAX(0,MIN(1,(A62-'Scenario Inputs'!$N$8+1)/'Scenario Inputs'!$O$8))*'Scenario Inputs'!$L$8+MAX(0,MIN(1,(A62-'Scenario Inputs'!$N$9+1)/'Scenario Inputs'!$O$9))*'Scenario Inputs'!$L$9+MAX(0,MIN(1,(A62-'Scenario Inputs'!$N$10+1)/'Scenario Inputs'!$O$10))*'Scenario Inputs'!$L$10+MAX(0,MIN(1,(A62-'Scenario Inputs'!$N$11+1)/'Scenario Inputs'!$O$11))*'Scenario Inputs'!$L$11+MAX(0,MIN(1,(A62-'Scenario Inputs'!$N$12+1)/'Scenario Inputs'!$O$12))*'Scenario Inputs'!$L$12+MAX(0,MIN(1,(A62-'Scenario Inputs'!$N$13+1)/'Scenario Inputs'!$O$13))*'Scenario Inputs'!$L$13+MAX(0,MIN(1,(A62-'Scenario Inputs'!$N$14+1)/'Scenario Inputs'!$O$14))*'Scenario Inputs'!$L$14+MAX(0,MIN(1,(A62-'Scenario Inputs'!$N$15+1)/'Scenario Inputs'!$O$15))*'Scenario Inputs'!$L$15+MAX(0,MIN(1,(A62-'Scenario Inputs'!$N$16+1)/'Scenario Inputs'!$O$16))*'Scenario Inputs'!$L$16+MAX(0,MIN(1,(A62-'Scenario Inputs'!$N$17+1)/'Scenario Inputs'!$O$17))*'Scenario Inputs'!$L$17+MAX(0,MIN(1,(A62-'Scenario Inputs'!$N$18+1)/'Scenario Inputs'!$O$18))*'Scenario Inputs'!$L$18+MAX(0,MIN(1,(A62-'Scenario Inputs'!$N$19+1)/'Scenario Inputs'!$O$19))*'Scenario Inputs'!$L$19+MAX(0,MIN(1,(A62-'Scenario Inputs'!$N$20+1)/'Scenario Inputs'!$O$20))*'Scenario Inputs'!$L$20+MAX(0,MIN(1,(A62-'Scenario Inputs'!$N$21+1)/'Scenario Inputs'!$O$21))*'Scenario Inputs'!$L$21+MAX(0,MIN(1,(A62-'Scenario Inputs'!$B$48+1)/'Scenario Inputs'!$B$49))*'Scenario Inputs'!$B$52</f>
        <v/>
      </c>
      <c r="L62" s="335">
        <f>K62*'Scenario Inputs'!$B$4</f>
        <v/>
      </c>
      <c r="M62" s="335">
        <f>B62-L62</f>
        <v/>
      </c>
      <c r="N62" s="335">
        <f>D62+L62-B62</f>
        <v/>
      </c>
      <c r="O62" s="335">
        <f>O61+L62</f>
        <v/>
      </c>
      <c r="P62" s="335">
        <f>P61+N62</f>
        <v/>
      </c>
    </row>
    <row r="63">
      <c r="A63" t="n">
        <v>59</v>
      </c>
      <c r="B63" s="335">
        <f>MIN(A63,Assumptions!$B$6)*Assumptions!$B$4*Assumptions!$B$17</f>
        <v/>
      </c>
      <c r="C63" s="335">
        <f>MAX(0,MIN(1,(A63-'Scenario Inputs'!$N$7+1)/'Scenario Inputs'!$O$7))*'Scenario Inputs'!$H$7+MAX(0,MIN(1,(A63-'Scenario Inputs'!$N$8+1)/'Scenario Inputs'!$O$8))*'Scenario Inputs'!$H$8+MAX(0,MIN(1,(A63-'Scenario Inputs'!$N$9+1)/'Scenario Inputs'!$O$9))*'Scenario Inputs'!$H$9+MAX(0,MIN(1,(A63-'Scenario Inputs'!$N$10+1)/'Scenario Inputs'!$O$10))*'Scenario Inputs'!$H$10+MAX(0,MIN(1,(A63-'Scenario Inputs'!$N$11+1)/'Scenario Inputs'!$O$11))*'Scenario Inputs'!$H$11+MAX(0,MIN(1,(A63-'Scenario Inputs'!$N$12+1)/'Scenario Inputs'!$O$12))*'Scenario Inputs'!$H$12+MAX(0,MIN(1,(A63-'Scenario Inputs'!$N$13+1)/'Scenario Inputs'!$O$13))*'Scenario Inputs'!$H$13+MAX(0,MIN(1,(A63-'Scenario Inputs'!$N$14+1)/'Scenario Inputs'!$O$14))*'Scenario Inputs'!$H$14+MAX(0,MIN(1,(A63-'Scenario Inputs'!$N$15+1)/'Scenario Inputs'!$O$15))*'Scenario Inputs'!$H$15+MAX(0,MIN(1,(A63-'Scenario Inputs'!$N$16+1)/'Scenario Inputs'!$O$16))*'Scenario Inputs'!$H$16+MAX(0,MIN(1,(A63-'Scenario Inputs'!$N$17+1)/'Scenario Inputs'!$O$17))*'Scenario Inputs'!$H$17+MAX(0,MIN(1,(A63-'Scenario Inputs'!$N$18+1)/'Scenario Inputs'!$O$18))*'Scenario Inputs'!$H$18+MAX(0,MIN(1,(A63-'Scenario Inputs'!$N$19+1)/'Scenario Inputs'!$O$19))*'Scenario Inputs'!$H$19+MAX(0,MIN(1,(A63-'Scenario Inputs'!$N$20+1)/'Scenario Inputs'!$O$20))*'Scenario Inputs'!$H$20+MAX(0,MIN(1,(A63-'Scenario Inputs'!$N$21+1)/'Scenario Inputs'!$O$21))*'Scenario Inputs'!$H$21+MAX(0,MIN('Scenario Inputs'!$F$31,A63-'Scenario Inputs'!$F$37+1))*'Scenario Inputs'!$F$32+MAX(0,MIN('Scenario Inputs'!$F$31,A63-'Scenario Inputs'!$F$37+1))*'Scenario Inputs'!$F$36+MAX(0,MIN('Scenario Inputs'!$F$31,A63-'Scenario Inputs'!$F$37+1))*'Scenario Inputs'!$F$39+MAX(0,MIN(1,(A63-'Scenario Inputs'!$B$48+1)/'Scenario Inputs'!$B$49))*'Scenario Inputs'!$B$50</f>
        <v/>
      </c>
      <c r="D63" s="335">
        <f>MAX(0,MIN(1,(A63-'Scenario Inputs'!$N$7+1)/'Scenario Inputs'!$O$7))*'Scenario Inputs'!$J$7+MAX(0,MIN(1,(A63-'Scenario Inputs'!$N$8+1)/'Scenario Inputs'!$O$8))*'Scenario Inputs'!$J$8+MAX(0,MIN(1,(A63-'Scenario Inputs'!$N$9+1)/'Scenario Inputs'!$O$9))*'Scenario Inputs'!$J$9+MAX(0,MIN(1,(A63-'Scenario Inputs'!$N$10+1)/'Scenario Inputs'!$O$10))*'Scenario Inputs'!$J$10+MAX(0,MIN(1,(A63-'Scenario Inputs'!$N$11+1)/'Scenario Inputs'!$O$11))*'Scenario Inputs'!$J$11+MAX(0,MIN(1,(A63-'Scenario Inputs'!$N$12+1)/'Scenario Inputs'!$O$12))*'Scenario Inputs'!$J$12+MAX(0,MIN(1,(A63-'Scenario Inputs'!$N$13+1)/'Scenario Inputs'!$O$13))*'Scenario Inputs'!$J$13+MAX(0,MIN(1,(A63-'Scenario Inputs'!$N$14+1)/'Scenario Inputs'!$O$14))*'Scenario Inputs'!$J$14+MAX(0,MIN(1,(A63-'Scenario Inputs'!$N$15+1)/'Scenario Inputs'!$O$15))*'Scenario Inputs'!$J$15+MAX(0,MIN(1,(A63-'Scenario Inputs'!$N$16+1)/'Scenario Inputs'!$O$16))*'Scenario Inputs'!$J$16+MAX(0,MIN(1,(A63-'Scenario Inputs'!$N$17+1)/'Scenario Inputs'!$O$17))*'Scenario Inputs'!$J$17+MAX(0,MIN(1,(A63-'Scenario Inputs'!$N$18+1)/'Scenario Inputs'!$O$18))*'Scenario Inputs'!$J$18+MAX(0,MIN(1,(A63-'Scenario Inputs'!$N$19+1)/'Scenario Inputs'!$O$19))*'Scenario Inputs'!$J$19+MAX(0,MIN(1,(A63-'Scenario Inputs'!$N$20+1)/'Scenario Inputs'!$O$20))*'Scenario Inputs'!$J$20+MAX(0,MIN(1,(A63-'Scenario Inputs'!$N$21+1)/'Scenario Inputs'!$O$21))*'Scenario Inputs'!$J$21+MAX(0,MIN('Scenario Inputs'!$F$31,A63-'Scenario Inputs'!$F$37+1))*'Scenario Inputs'!$F$32+MAX(0,MIN('Scenario Inputs'!$F$31,A63-'Scenario Inputs'!$F$37+1))*'Scenario Inputs'!$F$36+MAX(0,MIN('Scenario Inputs'!$F$31,A63-'Scenario Inputs'!$F$37+1))*'Scenario Inputs'!$F$39+MAX(0,MIN(1,(A63-'Scenario Inputs'!$B$48+1)/'Scenario Inputs'!$B$49))*'Scenario Inputs'!$B$51</f>
        <v/>
      </c>
      <c r="E63" s="335">
        <f>C63-B63</f>
        <v/>
      </c>
      <c r="F63" s="335">
        <f>D63-B63</f>
        <v/>
      </c>
      <c r="G63" s="335">
        <f>G62+B63</f>
        <v/>
      </c>
      <c r="H63" s="335">
        <f>H62+C63</f>
        <v/>
      </c>
      <c r="I63" s="335">
        <f>H63-G63</f>
        <v/>
      </c>
      <c r="J63" s="335">
        <f>J62+D63-B63</f>
        <v/>
      </c>
      <c r="K63" s="335">
        <f>MAX(0,MIN(1,(A63-'Scenario Inputs'!$N$7+1)/'Scenario Inputs'!$O$7))*'Scenario Inputs'!$L$7+MAX(0,MIN(1,(A63-'Scenario Inputs'!$N$8+1)/'Scenario Inputs'!$O$8))*'Scenario Inputs'!$L$8+MAX(0,MIN(1,(A63-'Scenario Inputs'!$N$9+1)/'Scenario Inputs'!$O$9))*'Scenario Inputs'!$L$9+MAX(0,MIN(1,(A63-'Scenario Inputs'!$N$10+1)/'Scenario Inputs'!$O$10))*'Scenario Inputs'!$L$10+MAX(0,MIN(1,(A63-'Scenario Inputs'!$N$11+1)/'Scenario Inputs'!$O$11))*'Scenario Inputs'!$L$11+MAX(0,MIN(1,(A63-'Scenario Inputs'!$N$12+1)/'Scenario Inputs'!$O$12))*'Scenario Inputs'!$L$12+MAX(0,MIN(1,(A63-'Scenario Inputs'!$N$13+1)/'Scenario Inputs'!$O$13))*'Scenario Inputs'!$L$13+MAX(0,MIN(1,(A63-'Scenario Inputs'!$N$14+1)/'Scenario Inputs'!$O$14))*'Scenario Inputs'!$L$14+MAX(0,MIN(1,(A63-'Scenario Inputs'!$N$15+1)/'Scenario Inputs'!$O$15))*'Scenario Inputs'!$L$15+MAX(0,MIN(1,(A63-'Scenario Inputs'!$N$16+1)/'Scenario Inputs'!$O$16))*'Scenario Inputs'!$L$16+MAX(0,MIN(1,(A63-'Scenario Inputs'!$N$17+1)/'Scenario Inputs'!$O$17))*'Scenario Inputs'!$L$17+MAX(0,MIN(1,(A63-'Scenario Inputs'!$N$18+1)/'Scenario Inputs'!$O$18))*'Scenario Inputs'!$L$18+MAX(0,MIN(1,(A63-'Scenario Inputs'!$N$19+1)/'Scenario Inputs'!$O$19))*'Scenario Inputs'!$L$19+MAX(0,MIN(1,(A63-'Scenario Inputs'!$N$20+1)/'Scenario Inputs'!$O$20))*'Scenario Inputs'!$L$20+MAX(0,MIN(1,(A63-'Scenario Inputs'!$N$21+1)/'Scenario Inputs'!$O$21))*'Scenario Inputs'!$L$21+MAX(0,MIN(1,(A63-'Scenario Inputs'!$B$48+1)/'Scenario Inputs'!$B$49))*'Scenario Inputs'!$B$52</f>
        <v/>
      </c>
      <c r="L63" s="335">
        <f>K63*'Scenario Inputs'!$B$4</f>
        <v/>
      </c>
      <c r="M63" s="335">
        <f>B63-L63</f>
        <v/>
      </c>
      <c r="N63" s="335">
        <f>D63+L63-B63</f>
        <v/>
      </c>
      <c r="O63" s="335">
        <f>O62+L63</f>
        <v/>
      </c>
      <c r="P63" s="335">
        <f>P62+N63</f>
        <v/>
      </c>
    </row>
    <row r="64">
      <c r="A64" t="n">
        <v>60</v>
      </c>
      <c r="B64" s="335">
        <f>MIN(A64,Assumptions!$B$6)*Assumptions!$B$4*Assumptions!$B$17</f>
        <v/>
      </c>
      <c r="C64" s="335">
        <f>MAX(0,MIN(1,(A64-'Scenario Inputs'!$N$7+1)/'Scenario Inputs'!$O$7))*'Scenario Inputs'!$H$7+MAX(0,MIN(1,(A64-'Scenario Inputs'!$N$8+1)/'Scenario Inputs'!$O$8))*'Scenario Inputs'!$H$8+MAX(0,MIN(1,(A64-'Scenario Inputs'!$N$9+1)/'Scenario Inputs'!$O$9))*'Scenario Inputs'!$H$9+MAX(0,MIN(1,(A64-'Scenario Inputs'!$N$10+1)/'Scenario Inputs'!$O$10))*'Scenario Inputs'!$H$10+MAX(0,MIN(1,(A64-'Scenario Inputs'!$N$11+1)/'Scenario Inputs'!$O$11))*'Scenario Inputs'!$H$11+MAX(0,MIN(1,(A64-'Scenario Inputs'!$N$12+1)/'Scenario Inputs'!$O$12))*'Scenario Inputs'!$H$12+MAX(0,MIN(1,(A64-'Scenario Inputs'!$N$13+1)/'Scenario Inputs'!$O$13))*'Scenario Inputs'!$H$13+MAX(0,MIN(1,(A64-'Scenario Inputs'!$N$14+1)/'Scenario Inputs'!$O$14))*'Scenario Inputs'!$H$14+MAX(0,MIN(1,(A64-'Scenario Inputs'!$N$15+1)/'Scenario Inputs'!$O$15))*'Scenario Inputs'!$H$15+MAX(0,MIN(1,(A64-'Scenario Inputs'!$N$16+1)/'Scenario Inputs'!$O$16))*'Scenario Inputs'!$H$16+MAX(0,MIN(1,(A64-'Scenario Inputs'!$N$17+1)/'Scenario Inputs'!$O$17))*'Scenario Inputs'!$H$17+MAX(0,MIN(1,(A64-'Scenario Inputs'!$N$18+1)/'Scenario Inputs'!$O$18))*'Scenario Inputs'!$H$18+MAX(0,MIN(1,(A64-'Scenario Inputs'!$N$19+1)/'Scenario Inputs'!$O$19))*'Scenario Inputs'!$H$19+MAX(0,MIN(1,(A64-'Scenario Inputs'!$N$20+1)/'Scenario Inputs'!$O$20))*'Scenario Inputs'!$H$20+MAX(0,MIN(1,(A64-'Scenario Inputs'!$N$21+1)/'Scenario Inputs'!$O$21))*'Scenario Inputs'!$H$21+MAX(0,MIN('Scenario Inputs'!$F$31,A64-'Scenario Inputs'!$F$37+1))*'Scenario Inputs'!$F$32+MAX(0,MIN('Scenario Inputs'!$F$31,A64-'Scenario Inputs'!$F$37+1))*'Scenario Inputs'!$F$36+MAX(0,MIN('Scenario Inputs'!$F$31,A64-'Scenario Inputs'!$F$37+1))*'Scenario Inputs'!$F$39+MAX(0,MIN(1,(A64-'Scenario Inputs'!$B$48+1)/'Scenario Inputs'!$B$49))*'Scenario Inputs'!$B$50</f>
        <v/>
      </c>
      <c r="D64" s="335">
        <f>MAX(0,MIN(1,(A64-'Scenario Inputs'!$N$7+1)/'Scenario Inputs'!$O$7))*'Scenario Inputs'!$J$7+MAX(0,MIN(1,(A64-'Scenario Inputs'!$N$8+1)/'Scenario Inputs'!$O$8))*'Scenario Inputs'!$J$8+MAX(0,MIN(1,(A64-'Scenario Inputs'!$N$9+1)/'Scenario Inputs'!$O$9))*'Scenario Inputs'!$J$9+MAX(0,MIN(1,(A64-'Scenario Inputs'!$N$10+1)/'Scenario Inputs'!$O$10))*'Scenario Inputs'!$J$10+MAX(0,MIN(1,(A64-'Scenario Inputs'!$N$11+1)/'Scenario Inputs'!$O$11))*'Scenario Inputs'!$J$11+MAX(0,MIN(1,(A64-'Scenario Inputs'!$N$12+1)/'Scenario Inputs'!$O$12))*'Scenario Inputs'!$J$12+MAX(0,MIN(1,(A64-'Scenario Inputs'!$N$13+1)/'Scenario Inputs'!$O$13))*'Scenario Inputs'!$J$13+MAX(0,MIN(1,(A64-'Scenario Inputs'!$N$14+1)/'Scenario Inputs'!$O$14))*'Scenario Inputs'!$J$14+MAX(0,MIN(1,(A64-'Scenario Inputs'!$N$15+1)/'Scenario Inputs'!$O$15))*'Scenario Inputs'!$J$15+MAX(0,MIN(1,(A64-'Scenario Inputs'!$N$16+1)/'Scenario Inputs'!$O$16))*'Scenario Inputs'!$J$16+MAX(0,MIN(1,(A64-'Scenario Inputs'!$N$17+1)/'Scenario Inputs'!$O$17))*'Scenario Inputs'!$J$17+MAX(0,MIN(1,(A64-'Scenario Inputs'!$N$18+1)/'Scenario Inputs'!$O$18))*'Scenario Inputs'!$J$18+MAX(0,MIN(1,(A64-'Scenario Inputs'!$N$19+1)/'Scenario Inputs'!$O$19))*'Scenario Inputs'!$J$19+MAX(0,MIN(1,(A64-'Scenario Inputs'!$N$20+1)/'Scenario Inputs'!$O$20))*'Scenario Inputs'!$J$20+MAX(0,MIN(1,(A64-'Scenario Inputs'!$N$21+1)/'Scenario Inputs'!$O$21))*'Scenario Inputs'!$J$21+MAX(0,MIN('Scenario Inputs'!$F$31,A64-'Scenario Inputs'!$F$37+1))*'Scenario Inputs'!$F$32+MAX(0,MIN('Scenario Inputs'!$F$31,A64-'Scenario Inputs'!$F$37+1))*'Scenario Inputs'!$F$36+MAX(0,MIN('Scenario Inputs'!$F$31,A64-'Scenario Inputs'!$F$37+1))*'Scenario Inputs'!$F$39+MAX(0,MIN(1,(A64-'Scenario Inputs'!$B$48+1)/'Scenario Inputs'!$B$49))*'Scenario Inputs'!$B$51</f>
        <v/>
      </c>
      <c r="E64" s="335">
        <f>C64-B64</f>
        <v/>
      </c>
      <c r="F64" s="335">
        <f>D64-B64</f>
        <v/>
      </c>
      <c r="G64" s="335">
        <f>G63+B64</f>
        <v/>
      </c>
      <c r="H64" s="335">
        <f>H63+C64</f>
        <v/>
      </c>
      <c r="I64" s="335">
        <f>H64-G64</f>
        <v/>
      </c>
      <c r="J64" s="335">
        <f>J63+D64-B64</f>
        <v/>
      </c>
      <c r="K64" s="335">
        <f>MAX(0,MIN(1,(A64-'Scenario Inputs'!$N$7+1)/'Scenario Inputs'!$O$7))*'Scenario Inputs'!$L$7+MAX(0,MIN(1,(A64-'Scenario Inputs'!$N$8+1)/'Scenario Inputs'!$O$8))*'Scenario Inputs'!$L$8+MAX(0,MIN(1,(A64-'Scenario Inputs'!$N$9+1)/'Scenario Inputs'!$O$9))*'Scenario Inputs'!$L$9+MAX(0,MIN(1,(A64-'Scenario Inputs'!$N$10+1)/'Scenario Inputs'!$O$10))*'Scenario Inputs'!$L$10+MAX(0,MIN(1,(A64-'Scenario Inputs'!$N$11+1)/'Scenario Inputs'!$O$11))*'Scenario Inputs'!$L$11+MAX(0,MIN(1,(A64-'Scenario Inputs'!$N$12+1)/'Scenario Inputs'!$O$12))*'Scenario Inputs'!$L$12+MAX(0,MIN(1,(A64-'Scenario Inputs'!$N$13+1)/'Scenario Inputs'!$O$13))*'Scenario Inputs'!$L$13+MAX(0,MIN(1,(A64-'Scenario Inputs'!$N$14+1)/'Scenario Inputs'!$O$14))*'Scenario Inputs'!$L$14+MAX(0,MIN(1,(A64-'Scenario Inputs'!$N$15+1)/'Scenario Inputs'!$O$15))*'Scenario Inputs'!$L$15+MAX(0,MIN(1,(A64-'Scenario Inputs'!$N$16+1)/'Scenario Inputs'!$O$16))*'Scenario Inputs'!$L$16+MAX(0,MIN(1,(A64-'Scenario Inputs'!$N$17+1)/'Scenario Inputs'!$O$17))*'Scenario Inputs'!$L$17+MAX(0,MIN(1,(A64-'Scenario Inputs'!$N$18+1)/'Scenario Inputs'!$O$18))*'Scenario Inputs'!$L$18+MAX(0,MIN(1,(A64-'Scenario Inputs'!$N$19+1)/'Scenario Inputs'!$O$19))*'Scenario Inputs'!$L$19+MAX(0,MIN(1,(A64-'Scenario Inputs'!$N$20+1)/'Scenario Inputs'!$O$20))*'Scenario Inputs'!$L$20+MAX(0,MIN(1,(A64-'Scenario Inputs'!$N$21+1)/'Scenario Inputs'!$O$21))*'Scenario Inputs'!$L$21+MAX(0,MIN(1,(A64-'Scenario Inputs'!$B$48+1)/'Scenario Inputs'!$B$49))*'Scenario Inputs'!$B$52</f>
        <v/>
      </c>
      <c r="L64" s="335">
        <f>K64*'Scenario Inputs'!$B$4</f>
        <v/>
      </c>
      <c r="M64" s="335">
        <f>B64-L64</f>
        <v/>
      </c>
      <c r="N64" s="335">
        <f>D64+L64-B64</f>
        <v/>
      </c>
      <c r="O64" s="335">
        <f>O63+L64</f>
        <v/>
      </c>
      <c r="P64" s="335">
        <f>P63+N64</f>
        <v/>
      </c>
    </row>
    <row r="65">
      <c r="A65" t="n">
        <v>61</v>
      </c>
      <c r="B65" s="335">
        <f>MIN(A65,Assumptions!$B$6)*Assumptions!$B$4*Assumptions!$B$17</f>
        <v/>
      </c>
      <c r="C65" s="335">
        <f>MAX(0,MIN(1,(A65-'Scenario Inputs'!$N$7+1)/'Scenario Inputs'!$O$7))*'Scenario Inputs'!$H$7+MAX(0,MIN(1,(A65-'Scenario Inputs'!$N$8+1)/'Scenario Inputs'!$O$8))*'Scenario Inputs'!$H$8+MAX(0,MIN(1,(A65-'Scenario Inputs'!$N$9+1)/'Scenario Inputs'!$O$9))*'Scenario Inputs'!$H$9+MAX(0,MIN(1,(A65-'Scenario Inputs'!$N$10+1)/'Scenario Inputs'!$O$10))*'Scenario Inputs'!$H$10+MAX(0,MIN(1,(A65-'Scenario Inputs'!$N$11+1)/'Scenario Inputs'!$O$11))*'Scenario Inputs'!$H$11+MAX(0,MIN(1,(A65-'Scenario Inputs'!$N$12+1)/'Scenario Inputs'!$O$12))*'Scenario Inputs'!$H$12+MAX(0,MIN(1,(A65-'Scenario Inputs'!$N$13+1)/'Scenario Inputs'!$O$13))*'Scenario Inputs'!$H$13+MAX(0,MIN(1,(A65-'Scenario Inputs'!$N$14+1)/'Scenario Inputs'!$O$14))*'Scenario Inputs'!$H$14+MAX(0,MIN(1,(A65-'Scenario Inputs'!$N$15+1)/'Scenario Inputs'!$O$15))*'Scenario Inputs'!$H$15+MAX(0,MIN(1,(A65-'Scenario Inputs'!$N$16+1)/'Scenario Inputs'!$O$16))*'Scenario Inputs'!$H$16+MAX(0,MIN(1,(A65-'Scenario Inputs'!$N$17+1)/'Scenario Inputs'!$O$17))*'Scenario Inputs'!$H$17+MAX(0,MIN(1,(A65-'Scenario Inputs'!$N$18+1)/'Scenario Inputs'!$O$18))*'Scenario Inputs'!$H$18+MAX(0,MIN(1,(A65-'Scenario Inputs'!$N$19+1)/'Scenario Inputs'!$O$19))*'Scenario Inputs'!$H$19+MAX(0,MIN(1,(A65-'Scenario Inputs'!$N$20+1)/'Scenario Inputs'!$O$20))*'Scenario Inputs'!$H$20+MAX(0,MIN(1,(A65-'Scenario Inputs'!$N$21+1)/'Scenario Inputs'!$O$21))*'Scenario Inputs'!$H$21+MAX(0,MIN('Scenario Inputs'!$F$31,A65-'Scenario Inputs'!$F$37+1))*'Scenario Inputs'!$F$32+MAX(0,MIN('Scenario Inputs'!$F$31,A65-'Scenario Inputs'!$F$37+1))*'Scenario Inputs'!$F$36+MAX(0,MIN('Scenario Inputs'!$F$31,A65-'Scenario Inputs'!$F$37+1))*'Scenario Inputs'!$F$39+MAX(0,MIN(1,(A65-'Scenario Inputs'!$B$48+1)/'Scenario Inputs'!$B$49))*'Scenario Inputs'!$B$50</f>
        <v/>
      </c>
      <c r="D65" s="335">
        <f>MAX(0,MIN(1,(A65-'Scenario Inputs'!$N$7+1)/'Scenario Inputs'!$O$7))*'Scenario Inputs'!$J$7+MAX(0,MIN(1,(A65-'Scenario Inputs'!$N$8+1)/'Scenario Inputs'!$O$8))*'Scenario Inputs'!$J$8+MAX(0,MIN(1,(A65-'Scenario Inputs'!$N$9+1)/'Scenario Inputs'!$O$9))*'Scenario Inputs'!$J$9+MAX(0,MIN(1,(A65-'Scenario Inputs'!$N$10+1)/'Scenario Inputs'!$O$10))*'Scenario Inputs'!$J$10+MAX(0,MIN(1,(A65-'Scenario Inputs'!$N$11+1)/'Scenario Inputs'!$O$11))*'Scenario Inputs'!$J$11+MAX(0,MIN(1,(A65-'Scenario Inputs'!$N$12+1)/'Scenario Inputs'!$O$12))*'Scenario Inputs'!$J$12+MAX(0,MIN(1,(A65-'Scenario Inputs'!$N$13+1)/'Scenario Inputs'!$O$13))*'Scenario Inputs'!$J$13+MAX(0,MIN(1,(A65-'Scenario Inputs'!$N$14+1)/'Scenario Inputs'!$O$14))*'Scenario Inputs'!$J$14+MAX(0,MIN(1,(A65-'Scenario Inputs'!$N$15+1)/'Scenario Inputs'!$O$15))*'Scenario Inputs'!$J$15+MAX(0,MIN(1,(A65-'Scenario Inputs'!$N$16+1)/'Scenario Inputs'!$O$16))*'Scenario Inputs'!$J$16+MAX(0,MIN(1,(A65-'Scenario Inputs'!$N$17+1)/'Scenario Inputs'!$O$17))*'Scenario Inputs'!$J$17+MAX(0,MIN(1,(A65-'Scenario Inputs'!$N$18+1)/'Scenario Inputs'!$O$18))*'Scenario Inputs'!$J$18+MAX(0,MIN(1,(A65-'Scenario Inputs'!$N$19+1)/'Scenario Inputs'!$O$19))*'Scenario Inputs'!$J$19+MAX(0,MIN(1,(A65-'Scenario Inputs'!$N$20+1)/'Scenario Inputs'!$O$20))*'Scenario Inputs'!$J$20+MAX(0,MIN(1,(A65-'Scenario Inputs'!$N$21+1)/'Scenario Inputs'!$O$21))*'Scenario Inputs'!$J$21+MAX(0,MIN('Scenario Inputs'!$F$31,A65-'Scenario Inputs'!$F$37+1))*'Scenario Inputs'!$F$32+MAX(0,MIN('Scenario Inputs'!$F$31,A65-'Scenario Inputs'!$F$37+1))*'Scenario Inputs'!$F$36+MAX(0,MIN('Scenario Inputs'!$F$31,A65-'Scenario Inputs'!$F$37+1))*'Scenario Inputs'!$F$39+MAX(0,MIN(1,(A65-'Scenario Inputs'!$B$48+1)/'Scenario Inputs'!$B$49))*'Scenario Inputs'!$B$51</f>
        <v/>
      </c>
      <c r="E65" s="335">
        <f>C65-B65</f>
        <v/>
      </c>
      <c r="F65" s="335">
        <f>D65-B65</f>
        <v/>
      </c>
      <c r="G65" s="335">
        <f>G64+B65</f>
        <v/>
      </c>
      <c r="H65" s="335">
        <f>H64+C65</f>
        <v/>
      </c>
      <c r="I65" s="335">
        <f>H65-G65</f>
        <v/>
      </c>
      <c r="J65" s="335">
        <f>J64+D65-B65</f>
        <v/>
      </c>
      <c r="K65" s="335">
        <f>MAX(0,MIN(1,(A65-'Scenario Inputs'!$N$7+1)/'Scenario Inputs'!$O$7))*'Scenario Inputs'!$L$7+MAX(0,MIN(1,(A65-'Scenario Inputs'!$N$8+1)/'Scenario Inputs'!$O$8))*'Scenario Inputs'!$L$8+MAX(0,MIN(1,(A65-'Scenario Inputs'!$N$9+1)/'Scenario Inputs'!$O$9))*'Scenario Inputs'!$L$9+MAX(0,MIN(1,(A65-'Scenario Inputs'!$N$10+1)/'Scenario Inputs'!$O$10))*'Scenario Inputs'!$L$10+MAX(0,MIN(1,(A65-'Scenario Inputs'!$N$11+1)/'Scenario Inputs'!$O$11))*'Scenario Inputs'!$L$11+MAX(0,MIN(1,(A65-'Scenario Inputs'!$N$12+1)/'Scenario Inputs'!$O$12))*'Scenario Inputs'!$L$12+MAX(0,MIN(1,(A65-'Scenario Inputs'!$N$13+1)/'Scenario Inputs'!$O$13))*'Scenario Inputs'!$L$13+MAX(0,MIN(1,(A65-'Scenario Inputs'!$N$14+1)/'Scenario Inputs'!$O$14))*'Scenario Inputs'!$L$14+MAX(0,MIN(1,(A65-'Scenario Inputs'!$N$15+1)/'Scenario Inputs'!$O$15))*'Scenario Inputs'!$L$15+MAX(0,MIN(1,(A65-'Scenario Inputs'!$N$16+1)/'Scenario Inputs'!$O$16))*'Scenario Inputs'!$L$16+MAX(0,MIN(1,(A65-'Scenario Inputs'!$N$17+1)/'Scenario Inputs'!$O$17))*'Scenario Inputs'!$L$17+MAX(0,MIN(1,(A65-'Scenario Inputs'!$N$18+1)/'Scenario Inputs'!$O$18))*'Scenario Inputs'!$L$18+MAX(0,MIN(1,(A65-'Scenario Inputs'!$N$19+1)/'Scenario Inputs'!$O$19))*'Scenario Inputs'!$L$19+MAX(0,MIN(1,(A65-'Scenario Inputs'!$N$20+1)/'Scenario Inputs'!$O$20))*'Scenario Inputs'!$L$20+MAX(0,MIN(1,(A65-'Scenario Inputs'!$N$21+1)/'Scenario Inputs'!$O$21))*'Scenario Inputs'!$L$21+MAX(0,MIN(1,(A65-'Scenario Inputs'!$B$48+1)/'Scenario Inputs'!$B$49))*'Scenario Inputs'!$B$52</f>
        <v/>
      </c>
      <c r="L65" s="335">
        <f>K65*'Scenario Inputs'!$B$4</f>
        <v/>
      </c>
      <c r="M65" s="335">
        <f>B65-L65</f>
        <v/>
      </c>
      <c r="N65" s="335">
        <f>D65+L65-B65</f>
        <v/>
      </c>
      <c r="O65" s="335">
        <f>O64+L65</f>
        <v/>
      </c>
      <c r="P65" s="335">
        <f>P64+N65</f>
        <v/>
      </c>
    </row>
    <row r="66">
      <c r="A66" t="n">
        <v>62</v>
      </c>
      <c r="B66" s="335">
        <f>MIN(A66,Assumptions!$B$6)*Assumptions!$B$4*Assumptions!$B$17</f>
        <v/>
      </c>
      <c r="C66" s="335">
        <f>MAX(0,MIN(1,(A66-'Scenario Inputs'!$N$7+1)/'Scenario Inputs'!$O$7))*'Scenario Inputs'!$H$7+MAX(0,MIN(1,(A66-'Scenario Inputs'!$N$8+1)/'Scenario Inputs'!$O$8))*'Scenario Inputs'!$H$8+MAX(0,MIN(1,(A66-'Scenario Inputs'!$N$9+1)/'Scenario Inputs'!$O$9))*'Scenario Inputs'!$H$9+MAX(0,MIN(1,(A66-'Scenario Inputs'!$N$10+1)/'Scenario Inputs'!$O$10))*'Scenario Inputs'!$H$10+MAX(0,MIN(1,(A66-'Scenario Inputs'!$N$11+1)/'Scenario Inputs'!$O$11))*'Scenario Inputs'!$H$11+MAX(0,MIN(1,(A66-'Scenario Inputs'!$N$12+1)/'Scenario Inputs'!$O$12))*'Scenario Inputs'!$H$12+MAX(0,MIN(1,(A66-'Scenario Inputs'!$N$13+1)/'Scenario Inputs'!$O$13))*'Scenario Inputs'!$H$13+MAX(0,MIN(1,(A66-'Scenario Inputs'!$N$14+1)/'Scenario Inputs'!$O$14))*'Scenario Inputs'!$H$14+MAX(0,MIN(1,(A66-'Scenario Inputs'!$N$15+1)/'Scenario Inputs'!$O$15))*'Scenario Inputs'!$H$15+MAX(0,MIN(1,(A66-'Scenario Inputs'!$N$16+1)/'Scenario Inputs'!$O$16))*'Scenario Inputs'!$H$16+MAX(0,MIN(1,(A66-'Scenario Inputs'!$N$17+1)/'Scenario Inputs'!$O$17))*'Scenario Inputs'!$H$17+MAX(0,MIN(1,(A66-'Scenario Inputs'!$N$18+1)/'Scenario Inputs'!$O$18))*'Scenario Inputs'!$H$18+MAX(0,MIN(1,(A66-'Scenario Inputs'!$N$19+1)/'Scenario Inputs'!$O$19))*'Scenario Inputs'!$H$19+MAX(0,MIN(1,(A66-'Scenario Inputs'!$N$20+1)/'Scenario Inputs'!$O$20))*'Scenario Inputs'!$H$20+MAX(0,MIN(1,(A66-'Scenario Inputs'!$N$21+1)/'Scenario Inputs'!$O$21))*'Scenario Inputs'!$H$21+MAX(0,MIN('Scenario Inputs'!$F$31,A66-'Scenario Inputs'!$F$37+1))*'Scenario Inputs'!$F$32+MAX(0,MIN('Scenario Inputs'!$F$31,A66-'Scenario Inputs'!$F$37+1))*'Scenario Inputs'!$F$36+MAX(0,MIN('Scenario Inputs'!$F$31,A66-'Scenario Inputs'!$F$37+1))*'Scenario Inputs'!$F$39+MAX(0,MIN(1,(A66-'Scenario Inputs'!$B$48+1)/'Scenario Inputs'!$B$49))*'Scenario Inputs'!$B$50</f>
        <v/>
      </c>
      <c r="D66" s="335">
        <f>MAX(0,MIN(1,(A66-'Scenario Inputs'!$N$7+1)/'Scenario Inputs'!$O$7))*'Scenario Inputs'!$J$7+MAX(0,MIN(1,(A66-'Scenario Inputs'!$N$8+1)/'Scenario Inputs'!$O$8))*'Scenario Inputs'!$J$8+MAX(0,MIN(1,(A66-'Scenario Inputs'!$N$9+1)/'Scenario Inputs'!$O$9))*'Scenario Inputs'!$J$9+MAX(0,MIN(1,(A66-'Scenario Inputs'!$N$10+1)/'Scenario Inputs'!$O$10))*'Scenario Inputs'!$J$10+MAX(0,MIN(1,(A66-'Scenario Inputs'!$N$11+1)/'Scenario Inputs'!$O$11))*'Scenario Inputs'!$J$11+MAX(0,MIN(1,(A66-'Scenario Inputs'!$N$12+1)/'Scenario Inputs'!$O$12))*'Scenario Inputs'!$J$12+MAX(0,MIN(1,(A66-'Scenario Inputs'!$N$13+1)/'Scenario Inputs'!$O$13))*'Scenario Inputs'!$J$13+MAX(0,MIN(1,(A66-'Scenario Inputs'!$N$14+1)/'Scenario Inputs'!$O$14))*'Scenario Inputs'!$J$14+MAX(0,MIN(1,(A66-'Scenario Inputs'!$N$15+1)/'Scenario Inputs'!$O$15))*'Scenario Inputs'!$J$15+MAX(0,MIN(1,(A66-'Scenario Inputs'!$N$16+1)/'Scenario Inputs'!$O$16))*'Scenario Inputs'!$J$16+MAX(0,MIN(1,(A66-'Scenario Inputs'!$N$17+1)/'Scenario Inputs'!$O$17))*'Scenario Inputs'!$J$17+MAX(0,MIN(1,(A66-'Scenario Inputs'!$N$18+1)/'Scenario Inputs'!$O$18))*'Scenario Inputs'!$J$18+MAX(0,MIN(1,(A66-'Scenario Inputs'!$N$19+1)/'Scenario Inputs'!$O$19))*'Scenario Inputs'!$J$19+MAX(0,MIN(1,(A66-'Scenario Inputs'!$N$20+1)/'Scenario Inputs'!$O$20))*'Scenario Inputs'!$J$20+MAX(0,MIN(1,(A66-'Scenario Inputs'!$N$21+1)/'Scenario Inputs'!$O$21))*'Scenario Inputs'!$J$21+MAX(0,MIN('Scenario Inputs'!$F$31,A66-'Scenario Inputs'!$F$37+1))*'Scenario Inputs'!$F$32+MAX(0,MIN('Scenario Inputs'!$F$31,A66-'Scenario Inputs'!$F$37+1))*'Scenario Inputs'!$F$36+MAX(0,MIN('Scenario Inputs'!$F$31,A66-'Scenario Inputs'!$F$37+1))*'Scenario Inputs'!$F$39+MAX(0,MIN(1,(A66-'Scenario Inputs'!$B$48+1)/'Scenario Inputs'!$B$49))*'Scenario Inputs'!$B$51</f>
        <v/>
      </c>
      <c r="E66" s="335">
        <f>C66-B66</f>
        <v/>
      </c>
      <c r="F66" s="335">
        <f>D66-B66</f>
        <v/>
      </c>
      <c r="G66" s="335">
        <f>G65+B66</f>
        <v/>
      </c>
      <c r="H66" s="335">
        <f>H65+C66</f>
        <v/>
      </c>
      <c r="I66" s="335">
        <f>H66-G66</f>
        <v/>
      </c>
      <c r="J66" s="335">
        <f>J65+D66-B66</f>
        <v/>
      </c>
      <c r="K66" s="335">
        <f>MAX(0,MIN(1,(A66-'Scenario Inputs'!$N$7+1)/'Scenario Inputs'!$O$7))*'Scenario Inputs'!$L$7+MAX(0,MIN(1,(A66-'Scenario Inputs'!$N$8+1)/'Scenario Inputs'!$O$8))*'Scenario Inputs'!$L$8+MAX(0,MIN(1,(A66-'Scenario Inputs'!$N$9+1)/'Scenario Inputs'!$O$9))*'Scenario Inputs'!$L$9+MAX(0,MIN(1,(A66-'Scenario Inputs'!$N$10+1)/'Scenario Inputs'!$O$10))*'Scenario Inputs'!$L$10+MAX(0,MIN(1,(A66-'Scenario Inputs'!$N$11+1)/'Scenario Inputs'!$O$11))*'Scenario Inputs'!$L$11+MAX(0,MIN(1,(A66-'Scenario Inputs'!$N$12+1)/'Scenario Inputs'!$O$12))*'Scenario Inputs'!$L$12+MAX(0,MIN(1,(A66-'Scenario Inputs'!$N$13+1)/'Scenario Inputs'!$O$13))*'Scenario Inputs'!$L$13+MAX(0,MIN(1,(A66-'Scenario Inputs'!$N$14+1)/'Scenario Inputs'!$O$14))*'Scenario Inputs'!$L$14+MAX(0,MIN(1,(A66-'Scenario Inputs'!$N$15+1)/'Scenario Inputs'!$O$15))*'Scenario Inputs'!$L$15+MAX(0,MIN(1,(A66-'Scenario Inputs'!$N$16+1)/'Scenario Inputs'!$O$16))*'Scenario Inputs'!$L$16+MAX(0,MIN(1,(A66-'Scenario Inputs'!$N$17+1)/'Scenario Inputs'!$O$17))*'Scenario Inputs'!$L$17+MAX(0,MIN(1,(A66-'Scenario Inputs'!$N$18+1)/'Scenario Inputs'!$O$18))*'Scenario Inputs'!$L$18+MAX(0,MIN(1,(A66-'Scenario Inputs'!$N$19+1)/'Scenario Inputs'!$O$19))*'Scenario Inputs'!$L$19+MAX(0,MIN(1,(A66-'Scenario Inputs'!$N$20+1)/'Scenario Inputs'!$O$20))*'Scenario Inputs'!$L$20+MAX(0,MIN(1,(A66-'Scenario Inputs'!$N$21+1)/'Scenario Inputs'!$O$21))*'Scenario Inputs'!$L$21+MAX(0,MIN(1,(A66-'Scenario Inputs'!$B$48+1)/'Scenario Inputs'!$B$49))*'Scenario Inputs'!$B$52</f>
        <v/>
      </c>
      <c r="L66" s="335">
        <f>K66*'Scenario Inputs'!$B$4</f>
        <v/>
      </c>
      <c r="M66" s="335">
        <f>B66-L66</f>
        <v/>
      </c>
      <c r="N66" s="335">
        <f>D66+L66-B66</f>
        <v/>
      </c>
      <c r="O66" s="335">
        <f>O65+L66</f>
        <v/>
      </c>
      <c r="P66" s="335">
        <f>P65+N66</f>
        <v/>
      </c>
    </row>
    <row r="67">
      <c r="A67" t="n">
        <v>63</v>
      </c>
      <c r="B67" s="335">
        <f>MIN(A67,Assumptions!$B$6)*Assumptions!$B$4*Assumptions!$B$17</f>
        <v/>
      </c>
      <c r="C67" s="335">
        <f>MAX(0,MIN(1,(A67-'Scenario Inputs'!$N$7+1)/'Scenario Inputs'!$O$7))*'Scenario Inputs'!$H$7+MAX(0,MIN(1,(A67-'Scenario Inputs'!$N$8+1)/'Scenario Inputs'!$O$8))*'Scenario Inputs'!$H$8+MAX(0,MIN(1,(A67-'Scenario Inputs'!$N$9+1)/'Scenario Inputs'!$O$9))*'Scenario Inputs'!$H$9+MAX(0,MIN(1,(A67-'Scenario Inputs'!$N$10+1)/'Scenario Inputs'!$O$10))*'Scenario Inputs'!$H$10+MAX(0,MIN(1,(A67-'Scenario Inputs'!$N$11+1)/'Scenario Inputs'!$O$11))*'Scenario Inputs'!$H$11+MAX(0,MIN(1,(A67-'Scenario Inputs'!$N$12+1)/'Scenario Inputs'!$O$12))*'Scenario Inputs'!$H$12+MAX(0,MIN(1,(A67-'Scenario Inputs'!$N$13+1)/'Scenario Inputs'!$O$13))*'Scenario Inputs'!$H$13+MAX(0,MIN(1,(A67-'Scenario Inputs'!$N$14+1)/'Scenario Inputs'!$O$14))*'Scenario Inputs'!$H$14+MAX(0,MIN(1,(A67-'Scenario Inputs'!$N$15+1)/'Scenario Inputs'!$O$15))*'Scenario Inputs'!$H$15+MAX(0,MIN(1,(A67-'Scenario Inputs'!$N$16+1)/'Scenario Inputs'!$O$16))*'Scenario Inputs'!$H$16+MAX(0,MIN(1,(A67-'Scenario Inputs'!$N$17+1)/'Scenario Inputs'!$O$17))*'Scenario Inputs'!$H$17+MAX(0,MIN(1,(A67-'Scenario Inputs'!$N$18+1)/'Scenario Inputs'!$O$18))*'Scenario Inputs'!$H$18+MAX(0,MIN(1,(A67-'Scenario Inputs'!$N$19+1)/'Scenario Inputs'!$O$19))*'Scenario Inputs'!$H$19+MAX(0,MIN(1,(A67-'Scenario Inputs'!$N$20+1)/'Scenario Inputs'!$O$20))*'Scenario Inputs'!$H$20+MAX(0,MIN(1,(A67-'Scenario Inputs'!$N$21+1)/'Scenario Inputs'!$O$21))*'Scenario Inputs'!$H$21+MAX(0,MIN('Scenario Inputs'!$F$31,A67-'Scenario Inputs'!$F$37+1))*'Scenario Inputs'!$F$32+MAX(0,MIN('Scenario Inputs'!$F$31,A67-'Scenario Inputs'!$F$37+1))*'Scenario Inputs'!$F$36+MAX(0,MIN('Scenario Inputs'!$F$31,A67-'Scenario Inputs'!$F$37+1))*'Scenario Inputs'!$F$39+MAX(0,MIN(1,(A67-'Scenario Inputs'!$B$48+1)/'Scenario Inputs'!$B$49))*'Scenario Inputs'!$B$50</f>
        <v/>
      </c>
      <c r="D67" s="335">
        <f>MAX(0,MIN(1,(A67-'Scenario Inputs'!$N$7+1)/'Scenario Inputs'!$O$7))*'Scenario Inputs'!$J$7+MAX(0,MIN(1,(A67-'Scenario Inputs'!$N$8+1)/'Scenario Inputs'!$O$8))*'Scenario Inputs'!$J$8+MAX(0,MIN(1,(A67-'Scenario Inputs'!$N$9+1)/'Scenario Inputs'!$O$9))*'Scenario Inputs'!$J$9+MAX(0,MIN(1,(A67-'Scenario Inputs'!$N$10+1)/'Scenario Inputs'!$O$10))*'Scenario Inputs'!$J$10+MAX(0,MIN(1,(A67-'Scenario Inputs'!$N$11+1)/'Scenario Inputs'!$O$11))*'Scenario Inputs'!$J$11+MAX(0,MIN(1,(A67-'Scenario Inputs'!$N$12+1)/'Scenario Inputs'!$O$12))*'Scenario Inputs'!$J$12+MAX(0,MIN(1,(A67-'Scenario Inputs'!$N$13+1)/'Scenario Inputs'!$O$13))*'Scenario Inputs'!$J$13+MAX(0,MIN(1,(A67-'Scenario Inputs'!$N$14+1)/'Scenario Inputs'!$O$14))*'Scenario Inputs'!$J$14+MAX(0,MIN(1,(A67-'Scenario Inputs'!$N$15+1)/'Scenario Inputs'!$O$15))*'Scenario Inputs'!$J$15+MAX(0,MIN(1,(A67-'Scenario Inputs'!$N$16+1)/'Scenario Inputs'!$O$16))*'Scenario Inputs'!$J$16+MAX(0,MIN(1,(A67-'Scenario Inputs'!$N$17+1)/'Scenario Inputs'!$O$17))*'Scenario Inputs'!$J$17+MAX(0,MIN(1,(A67-'Scenario Inputs'!$N$18+1)/'Scenario Inputs'!$O$18))*'Scenario Inputs'!$J$18+MAX(0,MIN(1,(A67-'Scenario Inputs'!$N$19+1)/'Scenario Inputs'!$O$19))*'Scenario Inputs'!$J$19+MAX(0,MIN(1,(A67-'Scenario Inputs'!$N$20+1)/'Scenario Inputs'!$O$20))*'Scenario Inputs'!$J$20+MAX(0,MIN(1,(A67-'Scenario Inputs'!$N$21+1)/'Scenario Inputs'!$O$21))*'Scenario Inputs'!$J$21+MAX(0,MIN('Scenario Inputs'!$F$31,A67-'Scenario Inputs'!$F$37+1))*'Scenario Inputs'!$F$32+MAX(0,MIN('Scenario Inputs'!$F$31,A67-'Scenario Inputs'!$F$37+1))*'Scenario Inputs'!$F$36+MAX(0,MIN('Scenario Inputs'!$F$31,A67-'Scenario Inputs'!$F$37+1))*'Scenario Inputs'!$F$39+MAX(0,MIN(1,(A67-'Scenario Inputs'!$B$48+1)/'Scenario Inputs'!$B$49))*'Scenario Inputs'!$B$51</f>
        <v/>
      </c>
      <c r="E67" s="335">
        <f>C67-B67</f>
        <v/>
      </c>
      <c r="F67" s="335">
        <f>D67-B67</f>
        <v/>
      </c>
      <c r="G67" s="335">
        <f>G66+B67</f>
        <v/>
      </c>
      <c r="H67" s="335">
        <f>H66+C67</f>
        <v/>
      </c>
      <c r="I67" s="335">
        <f>H67-G67</f>
        <v/>
      </c>
      <c r="J67" s="335">
        <f>J66+D67-B67</f>
        <v/>
      </c>
      <c r="K67" s="335">
        <f>MAX(0,MIN(1,(A67-'Scenario Inputs'!$N$7+1)/'Scenario Inputs'!$O$7))*'Scenario Inputs'!$L$7+MAX(0,MIN(1,(A67-'Scenario Inputs'!$N$8+1)/'Scenario Inputs'!$O$8))*'Scenario Inputs'!$L$8+MAX(0,MIN(1,(A67-'Scenario Inputs'!$N$9+1)/'Scenario Inputs'!$O$9))*'Scenario Inputs'!$L$9+MAX(0,MIN(1,(A67-'Scenario Inputs'!$N$10+1)/'Scenario Inputs'!$O$10))*'Scenario Inputs'!$L$10+MAX(0,MIN(1,(A67-'Scenario Inputs'!$N$11+1)/'Scenario Inputs'!$O$11))*'Scenario Inputs'!$L$11+MAX(0,MIN(1,(A67-'Scenario Inputs'!$N$12+1)/'Scenario Inputs'!$O$12))*'Scenario Inputs'!$L$12+MAX(0,MIN(1,(A67-'Scenario Inputs'!$N$13+1)/'Scenario Inputs'!$O$13))*'Scenario Inputs'!$L$13+MAX(0,MIN(1,(A67-'Scenario Inputs'!$N$14+1)/'Scenario Inputs'!$O$14))*'Scenario Inputs'!$L$14+MAX(0,MIN(1,(A67-'Scenario Inputs'!$N$15+1)/'Scenario Inputs'!$O$15))*'Scenario Inputs'!$L$15+MAX(0,MIN(1,(A67-'Scenario Inputs'!$N$16+1)/'Scenario Inputs'!$O$16))*'Scenario Inputs'!$L$16+MAX(0,MIN(1,(A67-'Scenario Inputs'!$N$17+1)/'Scenario Inputs'!$O$17))*'Scenario Inputs'!$L$17+MAX(0,MIN(1,(A67-'Scenario Inputs'!$N$18+1)/'Scenario Inputs'!$O$18))*'Scenario Inputs'!$L$18+MAX(0,MIN(1,(A67-'Scenario Inputs'!$N$19+1)/'Scenario Inputs'!$O$19))*'Scenario Inputs'!$L$19+MAX(0,MIN(1,(A67-'Scenario Inputs'!$N$20+1)/'Scenario Inputs'!$O$20))*'Scenario Inputs'!$L$20+MAX(0,MIN(1,(A67-'Scenario Inputs'!$N$21+1)/'Scenario Inputs'!$O$21))*'Scenario Inputs'!$L$21+MAX(0,MIN(1,(A67-'Scenario Inputs'!$B$48+1)/'Scenario Inputs'!$B$49))*'Scenario Inputs'!$B$52</f>
        <v/>
      </c>
      <c r="L67" s="335">
        <f>K67*'Scenario Inputs'!$B$4</f>
        <v/>
      </c>
      <c r="M67" s="335">
        <f>B67-L67</f>
        <v/>
      </c>
      <c r="N67" s="335">
        <f>D67+L67-B67</f>
        <v/>
      </c>
      <c r="O67" s="335">
        <f>O66+L67</f>
        <v/>
      </c>
      <c r="P67" s="335">
        <f>P66+N67</f>
        <v/>
      </c>
    </row>
    <row r="68">
      <c r="A68" t="n">
        <v>64</v>
      </c>
      <c r="B68" s="335">
        <f>MIN(A68,Assumptions!$B$6)*Assumptions!$B$4*Assumptions!$B$17</f>
        <v/>
      </c>
      <c r="C68" s="335">
        <f>MAX(0,MIN(1,(A68-'Scenario Inputs'!$N$7+1)/'Scenario Inputs'!$O$7))*'Scenario Inputs'!$H$7+MAX(0,MIN(1,(A68-'Scenario Inputs'!$N$8+1)/'Scenario Inputs'!$O$8))*'Scenario Inputs'!$H$8+MAX(0,MIN(1,(A68-'Scenario Inputs'!$N$9+1)/'Scenario Inputs'!$O$9))*'Scenario Inputs'!$H$9+MAX(0,MIN(1,(A68-'Scenario Inputs'!$N$10+1)/'Scenario Inputs'!$O$10))*'Scenario Inputs'!$H$10+MAX(0,MIN(1,(A68-'Scenario Inputs'!$N$11+1)/'Scenario Inputs'!$O$11))*'Scenario Inputs'!$H$11+MAX(0,MIN(1,(A68-'Scenario Inputs'!$N$12+1)/'Scenario Inputs'!$O$12))*'Scenario Inputs'!$H$12+MAX(0,MIN(1,(A68-'Scenario Inputs'!$N$13+1)/'Scenario Inputs'!$O$13))*'Scenario Inputs'!$H$13+MAX(0,MIN(1,(A68-'Scenario Inputs'!$N$14+1)/'Scenario Inputs'!$O$14))*'Scenario Inputs'!$H$14+MAX(0,MIN(1,(A68-'Scenario Inputs'!$N$15+1)/'Scenario Inputs'!$O$15))*'Scenario Inputs'!$H$15+MAX(0,MIN(1,(A68-'Scenario Inputs'!$N$16+1)/'Scenario Inputs'!$O$16))*'Scenario Inputs'!$H$16+MAX(0,MIN(1,(A68-'Scenario Inputs'!$N$17+1)/'Scenario Inputs'!$O$17))*'Scenario Inputs'!$H$17+MAX(0,MIN(1,(A68-'Scenario Inputs'!$N$18+1)/'Scenario Inputs'!$O$18))*'Scenario Inputs'!$H$18+MAX(0,MIN(1,(A68-'Scenario Inputs'!$N$19+1)/'Scenario Inputs'!$O$19))*'Scenario Inputs'!$H$19+MAX(0,MIN(1,(A68-'Scenario Inputs'!$N$20+1)/'Scenario Inputs'!$O$20))*'Scenario Inputs'!$H$20+MAX(0,MIN(1,(A68-'Scenario Inputs'!$N$21+1)/'Scenario Inputs'!$O$21))*'Scenario Inputs'!$H$21+MAX(0,MIN('Scenario Inputs'!$F$31,A68-'Scenario Inputs'!$F$37+1))*'Scenario Inputs'!$F$32+MAX(0,MIN('Scenario Inputs'!$F$31,A68-'Scenario Inputs'!$F$37+1))*'Scenario Inputs'!$F$36+MAX(0,MIN('Scenario Inputs'!$F$31,A68-'Scenario Inputs'!$F$37+1))*'Scenario Inputs'!$F$39+MAX(0,MIN(1,(A68-'Scenario Inputs'!$B$48+1)/'Scenario Inputs'!$B$49))*'Scenario Inputs'!$B$50</f>
        <v/>
      </c>
      <c r="D68" s="335">
        <f>MAX(0,MIN(1,(A68-'Scenario Inputs'!$N$7+1)/'Scenario Inputs'!$O$7))*'Scenario Inputs'!$J$7+MAX(0,MIN(1,(A68-'Scenario Inputs'!$N$8+1)/'Scenario Inputs'!$O$8))*'Scenario Inputs'!$J$8+MAX(0,MIN(1,(A68-'Scenario Inputs'!$N$9+1)/'Scenario Inputs'!$O$9))*'Scenario Inputs'!$J$9+MAX(0,MIN(1,(A68-'Scenario Inputs'!$N$10+1)/'Scenario Inputs'!$O$10))*'Scenario Inputs'!$J$10+MAX(0,MIN(1,(A68-'Scenario Inputs'!$N$11+1)/'Scenario Inputs'!$O$11))*'Scenario Inputs'!$J$11+MAX(0,MIN(1,(A68-'Scenario Inputs'!$N$12+1)/'Scenario Inputs'!$O$12))*'Scenario Inputs'!$J$12+MAX(0,MIN(1,(A68-'Scenario Inputs'!$N$13+1)/'Scenario Inputs'!$O$13))*'Scenario Inputs'!$J$13+MAX(0,MIN(1,(A68-'Scenario Inputs'!$N$14+1)/'Scenario Inputs'!$O$14))*'Scenario Inputs'!$J$14+MAX(0,MIN(1,(A68-'Scenario Inputs'!$N$15+1)/'Scenario Inputs'!$O$15))*'Scenario Inputs'!$J$15+MAX(0,MIN(1,(A68-'Scenario Inputs'!$N$16+1)/'Scenario Inputs'!$O$16))*'Scenario Inputs'!$J$16+MAX(0,MIN(1,(A68-'Scenario Inputs'!$N$17+1)/'Scenario Inputs'!$O$17))*'Scenario Inputs'!$J$17+MAX(0,MIN(1,(A68-'Scenario Inputs'!$N$18+1)/'Scenario Inputs'!$O$18))*'Scenario Inputs'!$J$18+MAX(0,MIN(1,(A68-'Scenario Inputs'!$N$19+1)/'Scenario Inputs'!$O$19))*'Scenario Inputs'!$J$19+MAX(0,MIN(1,(A68-'Scenario Inputs'!$N$20+1)/'Scenario Inputs'!$O$20))*'Scenario Inputs'!$J$20+MAX(0,MIN(1,(A68-'Scenario Inputs'!$N$21+1)/'Scenario Inputs'!$O$21))*'Scenario Inputs'!$J$21+MAX(0,MIN('Scenario Inputs'!$F$31,A68-'Scenario Inputs'!$F$37+1))*'Scenario Inputs'!$F$32+MAX(0,MIN('Scenario Inputs'!$F$31,A68-'Scenario Inputs'!$F$37+1))*'Scenario Inputs'!$F$36+MAX(0,MIN('Scenario Inputs'!$F$31,A68-'Scenario Inputs'!$F$37+1))*'Scenario Inputs'!$F$39+MAX(0,MIN(1,(A68-'Scenario Inputs'!$B$48+1)/'Scenario Inputs'!$B$49))*'Scenario Inputs'!$B$51</f>
        <v/>
      </c>
      <c r="E68" s="335">
        <f>C68-B68</f>
        <v/>
      </c>
      <c r="F68" s="335">
        <f>D68-B68</f>
        <v/>
      </c>
      <c r="G68" s="335">
        <f>G67+B68</f>
        <v/>
      </c>
      <c r="H68" s="335">
        <f>H67+C68</f>
        <v/>
      </c>
      <c r="I68" s="335">
        <f>H68-G68</f>
        <v/>
      </c>
      <c r="J68" s="335">
        <f>J67+D68-B68</f>
        <v/>
      </c>
      <c r="K68" s="335">
        <f>MAX(0,MIN(1,(A68-'Scenario Inputs'!$N$7+1)/'Scenario Inputs'!$O$7))*'Scenario Inputs'!$L$7+MAX(0,MIN(1,(A68-'Scenario Inputs'!$N$8+1)/'Scenario Inputs'!$O$8))*'Scenario Inputs'!$L$8+MAX(0,MIN(1,(A68-'Scenario Inputs'!$N$9+1)/'Scenario Inputs'!$O$9))*'Scenario Inputs'!$L$9+MAX(0,MIN(1,(A68-'Scenario Inputs'!$N$10+1)/'Scenario Inputs'!$O$10))*'Scenario Inputs'!$L$10+MAX(0,MIN(1,(A68-'Scenario Inputs'!$N$11+1)/'Scenario Inputs'!$O$11))*'Scenario Inputs'!$L$11+MAX(0,MIN(1,(A68-'Scenario Inputs'!$N$12+1)/'Scenario Inputs'!$O$12))*'Scenario Inputs'!$L$12+MAX(0,MIN(1,(A68-'Scenario Inputs'!$N$13+1)/'Scenario Inputs'!$O$13))*'Scenario Inputs'!$L$13+MAX(0,MIN(1,(A68-'Scenario Inputs'!$N$14+1)/'Scenario Inputs'!$O$14))*'Scenario Inputs'!$L$14+MAX(0,MIN(1,(A68-'Scenario Inputs'!$N$15+1)/'Scenario Inputs'!$O$15))*'Scenario Inputs'!$L$15+MAX(0,MIN(1,(A68-'Scenario Inputs'!$N$16+1)/'Scenario Inputs'!$O$16))*'Scenario Inputs'!$L$16+MAX(0,MIN(1,(A68-'Scenario Inputs'!$N$17+1)/'Scenario Inputs'!$O$17))*'Scenario Inputs'!$L$17+MAX(0,MIN(1,(A68-'Scenario Inputs'!$N$18+1)/'Scenario Inputs'!$O$18))*'Scenario Inputs'!$L$18+MAX(0,MIN(1,(A68-'Scenario Inputs'!$N$19+1)/'Scenario Inputs'!$O$19))*'Scenario Inputs'!$L$19+MAX(0,MIN(1,(A68-'Scenario Inputs'!$N$20+1)/'Scenario Inputs'!$O$20))*'Scenario Inputs'!$L$20+MAX(0,MIN(1,(A68-'Scenario Inputs'!$N$21+1)/'Scenario Inputs'!$O$21))*'Scenario Inputs'!$L$21+MAX(0,MIN(1,(A68-'Scenario Inputs'!$B$48+1)/'Scenario Inputs'!$B$49))*'Scenario Inputs'!$B$52</f>
        <v/>
      </c>
      <c r="L68" s="335">
        <f>K68*'Scenario Inputs'!$B$4</f>
        <v/>
      </c>
      <c r="M68" s="335">
        <f>B68-L68</f>
        <v/>
      </c>
      <c r="N68" s="335">
        <f>D68+L68-B68</f>
        <v/>
      </c>
      <c r="O68" s="335">
        <f>O67+L68</f>
        <v/>
      </c>
      <c r="P68" s="335">
        <f>P67+N68</f>
        <v/>
      </c>
    </row>
    <row r="69">
      <c r="A69" t="n">
        <v>65</v>
      </c>
      <c r="B69" s="335">
        <f>MIN(A69,Assumptions!$B$6)*Assumptions!$B$4*Assumptions!$B$17</f>
        <v/>
      </c>
      <c r="C69" s="335">
        <f>MAX(0,MIN(1,(A69-'Scenario Inputs'!$N$7+1)/'Scenario Inputs'!$O$7))*'Scenario Inputs'!$H$7+MAX(0,MIN(1,(A69-'Scenario Inputs'!$N$8+1)/'Scenario Inputs'!$O$8))*'Scenario Inputs'!$H$8+MAX(0,MIN(1,(A69-'Scenario Inputs'!$N$9+1)/'Scenario Inputs'!$O$9))*'Scenario Inputs'!$H$9+MAX(0,MIN(1,(A69-'Scenario Inputs'!$N$10+1)/'Scenario Inputs'!$O$10))*'Scenario Inputs'!$H$10+MAX(0,MIN(1,(A69-'Scenario Inputs'!$N$11+1)/'Scenario Inputs'!$O$11))*'Scenario Inputs'!$H$11+MAX(0,MIN(1,(A69-'Scenario Inputs'!$N$12+1)/'Scenario Inputs'!$O$12))*'Scenario Inputs'!$H$12+MAX(0,MIN(1,(A69-'Scenario Inputs'!$N$13+1)/'Scenario Inputs'!$O$13))*'Scenario Inputs'!$H$13+MAX(0,MIN(1,(A69-'Scenario Inputs'!$N$14+1)/'Scenario Inputs'!$O$14))*'Scenario Inputs'!$H$14+MAX(0,MIN(1,(A69-'Scenario Inputs'!$N$15+1)/'Scenario Inputs'!$O$15))*'Scenario Inputs'!$H$15+MAX(0,MIN(1,(A69-'Scenario Inputs'!$N$16+1)/'Scenario Inputs'!$O$16))*'Scenario Inputs'!$H$16+MAX(0,MIN(1,(A69-'Scenario Inputs'!$N$17+1)/'Scenario Inputs'!$O$17))*'Scenario Inputs'!$H$17+MAX(0,MIN(1,(A69-'Scenario Inputs'!$N$18+1)/'Scenario Inputs'!$O$18))*'Scenario Inputs'!$H$18+MAX(0,MIN(1,(A69-'Scenario Inputs'!$N$19+1)/'Scenario Inputs'!$O$19))*'Scenario Inputs'!$H$19+MAX(0,MIN(1,(A69-'Scenario Inputs'!$N$20+1)/'Scenario Inputs'!$O$20))*'Scenario Inputs'!$H$20+MAX(0,MIN(1,(A69-'Scenario Inputs'!$N$21+1)/'Scenario Inputs'!$O$21))*'Scenario Inputs'!$H$21+MAX(0,MIN('Scenario Inputs'!$F$31,A69-'Scenario Inputs'!$F$37+1))*'Scenario Inputs'!$F$32+MAX(0,MIN('Scenario Inputs'!$F$31,A69-'Scenario Inputs'!$F$37+1))*'Scenario Inputs'!$F$36+MAX(0,MIN('Scenario Inputs'!$F$31,A69-'Scenario Inputs'!$F$37+1))*'Scenario Inputs'!$F$39+MAX(0,MIN(1,(A69-'Scenario Inputs'!$B$48+1)/'Scenario Inputs'!$B$49))*'Scenario Inputs'!$B$50</f>
        <v/>
      </c>
      <c r="D69" s="335">
        <f>MAX(0,MIN(1,(A69-'Scenario Inputs'!$N$7+1)/'Scenario Inputs'!$O$7))*'Scenario Inputs'!$J$7+MAX(0,MIN(1,(A69-'Scenario Inputs'!$N$8+1)/'Scenario Inputs'!$O$8))*'Scenario Inputs'!$J$8+MAX(0,MIN(1,(A69-'Scenario Inputs'!$N$9+1)/'Scenario Inputs'!$O$9))*'Scenario Inputs'!$J$9+MAX(0,MIN(1,(A69-'Scenario Inputs'!$N$10+1)/'Scenario Inputs'!$O$10))*'Scenario Inputs'!$J$10+MAX(0,MIN(1,(A69-'Scenario Inputs'!$N$11+1)/'Scenario Inputs'!$O$11))*'Scenario Inputs'!$J$11+MAX(0,MIN(1,(A69-'Scenario Inputs'!$N$12+1)/'Scenario Inputs'!$O$12))*'Scenario Inputs'!$J$12+MAX(0,MIN(1,(A69-'Scenario Inputs'!$N$13+1)/'Scenario Inputs'!$O$13))*'Scenario Inputs'!$J$13+MAX(0,MIN(1,(A69-'Scenario Inputs'!$N$14+1)/'Scenario Inputs'!$O$14))*'Scenario Inputs'!$J$14+MAX(0,MIN(1,(A69-'Scenario Inputs'!$N$15+1)/'Scenario Inputs'!$O$15))*'Scenario Inputs'!$J$15+MAX(0,MIN(1,(A69-'Scenario Inputs'!$N$16+1)/'Scenario Inputs'!$O$16))*'Scenario Inputs'!$J$16+MAX(0,MIN(1,(A69-'Scenario Inputs'!$N$17+1)/'Scenario Inputs'!$O$17))*'Scenario Inputs'!$J$17+MAX(0,MIN(1,(A69-'Scenario Inputs'!$N$18+1)/'Scenario Inputs'!$O$18))*'Scenario Inputs'!$J$18+MAX(0,MIN(1,(A69-'Scenario Inputs'!$N$19+1)/'Scenario Inputs'!$O$19))*'Scenario Inputs'!$J$19+MAX(0,MIN(1,(A69-'Scenario Inputs'!$N$20+1)/'Scenario Inputs'!$O$20))*'Scenario Inputs'!$J$20+MAX(0,MIN(1,(A69-'Scenario Inputs'!$N$21+1)/'Scenario Inputs'!$O$21))*'Scenario Inputs'!$J$21+MAX(0,MIN('Scenario Inputs'!$F$31,A69-'Scenario Inputs'!$F$37+1))*'Scenario Inputs'!$F$32+MAX(0,MIN('Scenario Inputs'!$F$31,A69-'Scenario Inputs'!$F$37+1))*'Scenario Inputs'!$F$36+MAX(0,MIN('Scenario Inputs'!$F$31,A69-'Scenario Inputs'!$F$37+1))*'Scenario Inputs'!$F$39+MAX(0,MIN(1,(A69-'Scenario Inputs'!$B$48+1)/'Scenario Inputs'!$B$49))*'Scenario Inputs'!$B$51</f>
        <v/>
      </c>
      <c r="E69" s="335">
        <f>C69-B69</f>
        <v/>
      </c>
      <c r="F69" s="335">
        <f>D69-B69</f>
        <v/>
      </c>
      <c r="G69" s="335">
        <f>G68+B69</f>
        <v/>
      </c>
      <c r="H69" s="335">
        <f>H68+C69</f>
        <v/>
      </c>
      <c r="I69" s="335">
        <f>H69-G69</f>
        <v/>
      </c>
      <c r="J69" s="335">
        <f>J68+D69-B69</f>
        <v/>
      </c>
      <c r="K69" s="335">
        <f>MAX(0,MIN(1,(A69-'Scenario Inputs'!$N$7+1)/'Scenario Inputs'!$O$7))*'Scenario Inputs'!$L$7+MAX(0,MIN(1,(A69-'Scenario Inputs'!$N$8+1)/'Scenario Inputs'!$O$8))*'Scenario Inputs'!$L$8+MAX(0,MIN(1,(A69-'Scenario Inputs'!$N$9+1)/'Scenario Inputs'!$O$9))*'Scenario Inputs'!$L$9+MAX(0,MIN(1,(A69-'Scenario Inputs'!$N$10+1)/'Scenario Inputs'!$O$10))*'Scenario Inputs'!$L$10+MAX(0,MIN(1,(A69-'Scenario Inputs'!$N$11+1)/'Scenario Inputs'!$O$11))*'Scenario Inputs'!$L$11+MAX(0,MIN(1,(A69-'Scenario Inputs'!$N$12+1)/'Scenario Inputs'!$O$12))*'Scenario Inputs'!$L$12+MAX(0,MIN(1,(A69-'Scenario Inputs'!$N$13+1)/'Scenario Inputs'!$O$13))*'Scenario Inputs'!$L$13+MAX(0,MIN(1,(A69-'Scenario Inputs'!$N$14+1)/'Scenario Inputs'!$O$14))*'Scenario Inputs'!$L$14+MAX(0,MIN(1,(A69-'Scenario Inputs'!$N$15+1)/'Scenario Inputs'!$O$15))*'Scenario Inputs'!$L$15+MAX(0,MIN(1,(A69-'Scenario Inputs'!$N$16+1)/'Scenario Inputs'!$O$16))*'Scenario Inputs'!$L$16+MAX(0,MIN(1,(A69-'Scenario Inputs'!$N$17+1)/'Scenario Inputs'!$O$17))*'Scenario Inputs'!$L$17+MAX(0,MIN(1,(A69-'Scenario Inputs'!$N$18+1)/'Scenario Inputs'!$O$18))*'Scenario Inputs'!$L$18+MAX(0,MIN(1,(A69-'Scenario Inputs'!$N$19+1)/'Scenario Inputs'!$O$19))*'Scenario Inputs'!$L$19+MAX(0,MIN(1,(A69-'Scenario Inputs'!$N$20+1)/'Scenario Inputs'!$O$20))*'Scenario Inputs'!$L$20+MAX(0,MIN(1,(A69-'Scenario Inputs'!$N$21+1)/'Scenario Inputs'!$O$21))*'Scenario Inputs'!$L$21+MAX(0,MIN(1,(A69-'Scenario Inputs'!$B$48+1)/'Scenario Inputs'!$B$49))*'Scenario Inputs'!$B$52</f>
        <v/>
      </c>
      <c r="L69" s="335">
        <f>K69*'Scenario Inputs'!$B$4</f>
        <v/>
      </c>
      <c r="M69" s="335">
        <f>B69-L69</f>
        <v/>
      </c>
      <c r="N69" s="335">
        <f>D69+L69-B69</f>
        <v/>
      </c>
      <c r="O69" s="335">
        <f>O68+L69</f>
        <v/>
      </c>
      <c r="P69" s="335">
        <f>P68+N69</f>
        <v/>
      </c>
    </row>
    <row r="70">
      <c r="A70" t="n">
        <v>66</v>
      </c>
      <c r="B70" s="335">
        <f>MIN(A70,Assumptions!$B$6)*Assumptions!$B$4*Assumptions!$B$17</f>
        <v/>
      </c>
      <c r="C70" s="335">
        <f>MAX(0,MIN(1,(A70-'Scenario Inputs'!$N$7+1)/'Scenario Inputs'!$O$7))*'Scenario Inputs'!$H$7+MAX(0,MIN(1,(A70-'Scenario Inputs'!$N$8+1)/'Scenario Inputs'!$O$8))*'Scenario Inputs'!$H$8+MAX(0,MIN(1,(A70-'Scenario Inputs'!$N$9+1)/'Scenario Inputs'!$O$9))*'Scenario Inputs'!$H$9+MAX(0,MIN(1,(A70-'Scenario Inputs'!$N$10+1)/'Scenario Inputs'!$O$10))*'Scenario Inputs'!$H$10+MAX(0,MIN(1,(A70-'Scenario Inputs'!$N$11+1)/'Scenario Inputs'!$O$11))*'Scenario Inputs'!$H$11+MAX(0,MIN(1,(A70-'Scenario Inputs'!$N$12+1)/'Scenario Inputs'!$O$12))*'Scenario Inputs'!$H$12+MAX(0,MIN(1,(A70-'Scenario Inputs'!$N$13+1)/'Scenario Inputs'!$O$13))*'Scenario Inputs'!$H$13+MAX(0,MIN(1,(A70-'Scenario Inputs'!$N$14+1)/'Scenario Inputs'!$O$14))*'Scenario Inputs'!$H$14+MAX(0,MIN(1,(A70-'Scenario Inputs'!$N$15+1)/'Scenario Inputs'!$O$15))*'Scenario Inputs'!$H$15+MAX(0,MIN(1,(A70-'Scenario Inputs'!$N$16+1)/'Scenario Inputs'!$O$16))*'Scenario Inputs'!$H$16+MAX(0,MIN(1,(A70-'Scenario Inputs'!$N$17+1)/'Scenario Inputs'!$O$17))*'Scenario Inputs'!$H$17+MAX(0,MIN(1,(A70-'Scenario Inputs'!$N$18+1)/'Scenario Inputs'!$O$18))*'Scenario Inputs'!$H$18+MAX(0,MIN(1,(A70-'Scenario Inputs'!$N$19+1)/'Scenario Inputs'!$O$19))*'Scenario Inputs'!$H$19+MAX(0,MIN(1,(A70-'Scenario Inputs'!$N$20+1)/'Scenario Inputs'!$O$20))*'Scenario Inputs'!$H$20+MAX(0,MIN(1,(A70-'Scenario Inputs'!$N$21+1)/'Scenario Inputs'!$O$21))*'Scenario Inputs'!$H$21+MAX(0,MIN('Scenario Inputs'!$F$31,A70-'Scenario Inputs'!$F$37+1))*'Scenario Inputs'!$F$32+MAX(0,MIN('Scenario Inputs'!$F$31,A70-'Scenario Inputs'!$F$37+1))*'Scenario Inputs'!$F$36+MAX(0,MIN('Scenario Inputs'!$F$31,A70-'Scenario Inputs'!$F$37+1))*'Scenario Inputs'!$F$39+MAX(0,MIN(1,(A70-'Scenario Inputs'!$B$48+1)/'Scenario Inputs'!$B$49))*'Scenario Inputs'!$B$50</f>
        <v/>
      </c>
      <c r="D70" s="335">
        <f>MAX(0,MIN(1,(A70-'Scenario Inputs'!$N$7+1)/'Scenario Inputs'!$O$7))*'Scenario Inputs'!$J$7+MAX(0,MIN(1,(A70-'Scenario Inputs'!$N$8+1)/'Scenario Inputs'!$O$8))*'Scenario Inputs'!$J$8+MAX(0,MIN(1,(A70-'Scenario Inputs'!$N$9+1)/'Scenario Inputs'!$O$9))*'Scenario Inputs'!$J$9+MAX(0,MIN(1,(A70-'Scenario Inputs'!$N$10+1)/'Scenario Inputs'!$O$10))*'Scenario Inputs'!$J$10+MAX(0,MIN(1,(A70-'Scenario Inputs'!$N$11+1)/'Scenario Inputs'!$O$11))*'Scenario Inputs'!$J$11+MAX(0,MIN(1,(A70-'Scenario Inputs'!$N$12+1)/'Scenario Inputs'!$O$12))*'Scenario Inputs'!$J$12+MAX(0,MIN(1,(A70-'Scenario Inputs'!$N$13+1)/'Scenario Inputs'!$O$13))*'Scenario Inputs'!$J$13+MAX(0,MIN(1,(A70-'Scenario Inputs'!$N$14+1)/'Scenario Inputs'!$O$14))*'Scenario Inputs'!$J$14+MAX(0,MIN(1,(A70-'Scenario Inputs'!$N$15+1)/'Scenario Inputs'!$O$15))*'Scenario Inputs'!$J$15+MAX(0,MIN(1,(A70-'Scenario Inputs'!$N$16+1)/'Scenario Inputs'!$O$16))*'Scenario Inputs'!$J$16+MAX(0,MIN(1,(A70-'Scenario Inputs'!$N$17+1)/'Scenario Inputs'!$O$17))*'Scenario Inputs'!$J$17+MAX(0,MIN(1,(A70-'Scenario Inputs'!$N$18+1)/'Scenario Inputs'!$O$18))*'Scenario Inputs'!$J$18+MAX(0,MIN(1,(A70-'Scenario Inputs'!$N$19+1)/'Scenario Inputs'!$O$19))*'Scenario Inputs'!$J$19+MAX(0,MIN(1,(A70-'Scenario Inputs'!$N$20+1)/'Scenario Inputs'!$O$20))*'Scenario Inputs'!$J$20+MAX(0,MIN(1,(A70-'Scenario Inputs'!$N$21+1)/'Scenario Inputs'!$O$21))*'Scenario Inputs'!$J$21+MAX(0,MIN('Scenario Inputs'!$F$31,A70-'Scenario Inputs'!$F$37+1))*'Scenario Inputs'!$F$32+MAX(0,MIN('Scenario Inputs'!$F$31,A70-'Scenario Inputs'!$F$37+1))*'Scenario Inputs'!$F$36+MAX(0,MIN('Scenario Inputs'!$F$31,A70-'Scenario Inputs'!$F$37+1))*'Scenario Inputs'!$F$39+MAX(0,MIN(1,(A70-'Scenario Inputs'!$B$48+1)/'Scenario Inputs'!$B$49))*'Scenario Inputs'!$B$51</f>
        <v/>
      </c>
      <c r="E70" s="335">
        <f>C70-B70</f>
        <v/>
      </c>
      <c r="F70" s="335">
        <f>D70-B70</f>
        <v/>
      </c>
      <c r="G70" s="335">
        <f>G69+B70</f>
        <v/>
      </c>
      <c r="H70" s="335">
        <f>H69+C70</f>
        <v/>
      </c>
      <c r="I70" s="335">
        <f>H70-G70</f>
        <v/>
      </c>
      <c r="J70" s="335">
        <f>J69+D70-B70</f>
        <v/>
      </c>
      <c r="K70" s="335">
        <f>MAX(0,MIN(1,(A70-'Scenario Inputs'!$N$7+1)/'Scenario Inputs'!$O$7))*'Scenario Inputs'!$L$7+MAX(0,MIN(1,(A70-'Scenario Inputs'!$N$8+1)/'Scenario Inputs'!$O$8))*'Scenario Inputs'!$L$8+MAX(0,MIN(1,(A70-'Scenario Inputs'!$N$9+1)/'Scenario Inputs'!$O$9))*'Scenario Inputs'!$L$9+MAX(0,MIN(1,(A70-'Scenario Inputs'!$N$10+1)/'Scenario Inputs'!$O$10))*'Scenario Inputs'!$L$10+MAX(0,MIN(1,(A70-'Scenario Inputs'!$N$11+1)/'Scenario Inputs'!$O$11))*'Scenario Inputs'!$L$11+MAX(0,MIN(1,(A70-'Scenario Inputs'!$N$12+1)/'Scenario Inputs'!$O$12))*'Scenario Inputs'!$L$12+MAX(0,MIN(1,(A70-'Scenario Inputs'!$N$13+1)/'Scenario Inputs'!$O$13))*'Scenario Inputs'!$L$13+MAX(0,MIN(1,(A70-'Scenario Inputs'!$N$14+1)/'Scenario Inputs'!$O$14))*'Scenario Inputs'!$L$14+MAX(0,MIN(1,(A70-'Scenario Inputs'!$N$15+1)/'Scenario Inputs'!$O$15))*'Scenario Inputs'!$L$15+MAX(0,MIN(1,(A70-'Scenario Inputs'!$N$16+1)/'Scenario Inputs'!$O$16))*'Scenario Inputs'!$L$16+MAX(0,MIN(1,(A70-'Scenario Inputs'!$N$17+1)/'Scenario Inputs'!$O$17))*'Scenario Inputs'!$L$17+MAX(0,MIN(1,(A70-'Scenario Inputs'!$N$18+1)/'Scenario Inputs'!$O$18))*'Scenario Inputs'!$L$18+MAX(0,MIN(1,(A70-'Scenario Inputs'!$N$19+1)/'Scenario Inputs'!$O$19))*'Scenario Inputs'!$L$19+MAX(0,MIN(1,(A70-'Scenario Inputs'!$N$20+1)/'Scenario Inputs'!$O$20))*'Scenario Inputs'!$L$20+MAX(0,MIN(1,(A70-'Scenario Inputs'!$N$21+1)/'Scenario Inputs'!$O$21))*'Scenario Inputs'!$L$21+MAX(0,MIN(1,(A70-'Scenario Inputs'!$B$48+1)/'Scenario Inputs'!$B$49))*'Scenario Inputs'!$B$52</f>
        <v/>
      </c>
      <c r="L70" s="335">
        <f>K70*'Scenario Inputs'!$B$4</f>
        <v/>
      </c>
      <c r="M70" s="335">
        <f>B70-L70</f>
        <v/>
      </c>
      <c r="N70" s="335">
        <f>D70+L70-B70</f>
        <v/>
      </c>
      <c r="O70" s="335">
        <f>O69+L70</f>
        <v/>
      </c>
      <c r="P70" s="335">
        <f>P69+N70</f>
        <v/>
      </c>
    </row>
    <row r="71">
      <c r="A71" t="n">
        <v>67</v>
      </c>
      <c r="B71" s="335">
        <f>MIN(A71,Assumptions!$B$6)*Assumptions!$B$4*Assumptions!$B$17</f>
        <v/>
      </c>
      <c r="C71" s="335">
        <f>MAX(0,MIN(1,(A71-'Scenario Inputs'!$N$7+1)/'Scenario Inputs'!$O$7))*'Scenario Inputs'!$H$7+MAX(0,MIN(1,(A71-'Scenario Inputs'!$N$8+1)/'Scenario Inputs'!$O$8))*'Scenario Inputs'!$H$8+MAX(0,MIN(1,(A71-'Scenario Inputs'!$N$9+1)/'Scenario Inputs'!$O$9))*'Scenario Inputs'!$H$9+MAX(0,MIN(1,(A71-'Scenario Inputs'!$N$10+1)/'Scenario Inputs'!$O$10))*'Scenario Inputs'!$H$10+MAX(0,MIN(1,(A71-'Scenario Inputs'!$N$11+1)/'Scenario Inputs'!$O$11))*'Scenario Inputs'!$H$11+MAX(0,MIN(1,(A71-'Scenario Inputs'!$N$12+1)/'Scenario Inputs'!$O$12))*'Scenario Inputs'!$H$12+MAX(0,MIN(1,(A71-'Scenario Inputs'!$N$13+1)/'Scenario Inputs'!$O$13))*'Scenario Inputs'!$H$13+MAX(0,MIN(1,(A71-'Scenario Inputs'!$N$14+1)/'Scenario Inputs'!$O$14))*'Scenario Inputs'!$H$14+MAX(0,MIN(1,(A71-'Scenario Inputs'!$N$15+1)/'Scenario Inputs'!$O$15))*'Scenario Inputs'!$H$15+MAX(0,MIN(1,(A71-'Scenario Inputs'!$N$16+1)/'Scenario Inputs'!$O$16))*'Scenario Inputs'!$H$16+MAX(0,MIN(1,(A71-'Scenario Inputs'!$N$17+1)/'Scenario Inputs'!$O$17))*'Scenario Inputs'!$H$17+MAX(0,MIN(1,(A71-'Scenario Inputs'!$N$18+1)/'Scenario Inputs'!$O$18))*'Scenario Inputs'!$H$18+MAX(0,MIN(1,(A71-'Scenario Inputs'!$N$19+1)/'Scenario Inputs'!$O$19))*'Scenario Inputs'!$H$19+MAX(0,MIN(1,(A71-'Scenario Inputs'!$N$20+1)/'Scenario Inputs'!$O$20))*'Scenario Inputs'!$H$20+MAX(0,MIN(1,(A71-'Scenario Inputs'!$N$21+1)/'Scenario Inputs'!$O$21))*'Scenario Inputs'!$H$21+MAX(0,MIN('Scenario Inputs'!$F$31,A71-'Scenario Inputs'!$F$37+1))*'Scenario Inputs'!$F$32+MAX(0,MIN('Scenario Inputs'!$F$31,A71-'Scenario Inputs'!$F$37+1))*'Scenario Inputs'!$F$36+MAX(0,MIN('Scenario Inputs'!$F$31,A71-'Scenario Inputs'!$F$37+1))*'Scenario Inputs'!$F$39+MAX(0,MIN(1,(A71-'Scenario Inputs'!$B$48+1)/'Scenario Inputs'!$B$49))*'Scenario Inputs'!$B$50</f>
        <v/>
      </c>
      <c r="D71" s="335">
        <f>MAX(0,MIN(1,(A71-'Scenario Inputs'!$N$7+1)/'Scenario Inputs'!$O$7))*'Scenario Inputs'!$J$7+MAX(0,MIN(1,(A71-'Scenario Inputs'!$N$8+1)/'Scenario Inputs'!$O$8))*'Scenario Inputs'!$J$8+MAX(0,MIN(1,(A71-'Scenario Inputs'!$N$9+1)/'Scenario Inputs'!$O$9))*'Scenario Inputs'!$J$9+MAX(0,MIN(1,(A71-'Scenario Inputs'!$N$10+1)/'Scenario Inputs'!$O$10))*'Scenario Inputs'!$J$10+MAX(0,MIN(1,(A71-'Scenario Inputs'!$N$11+1)/'Scenario Inputs'!$O$11))*'Scenario Inputs'!$J$11+MAX(0,MIN(1,(A71-'Scenario Inputs'!$N$12+1)/'Scenario Inputs'!$O$12))*'Scenario Inputs'!$J$12+MAX(0,MIN(1,(A71-'Scenario Inputs'!$N$13+1)/'Scenario Inputs'!$O$13))*'Scenario Inputs'!$J$13+MAX(0,MIN(1,(A71-'Scenario Inputs'!$N$14+1)/'Scenario Inputs'!$O$14))*'Scenario Inputs'!$J$14+MAX(0,MIN(1,(A71-'Scenario Inputs'!$N$15+1)/'Scenario Inputs'!$O$15))*'Scenario Inputs'!$J$15+MAX(0,MIN(1,(A71-'Scenario Inputs'!$N$16+1)/'Scenario Inputs'!$O$16))*'Scenario Inputs'!$J$16+MAX(0,MIN(1,(A71-'Scenario Inputs'!$N$17+1)/'Scenario Inputs'!$O$17))*'Scenario Inputs'!$J$17+MAX(0,MIN(1,(A71-'Scenario Inputs'!$N$18+1)/'Scenario Inputs'!$O$18))*'Scenario Inputs'!$J$18+MAX(0,MIN(1,(A71-'Scenario Inputs'!$N$19+1)/'Scenario Inputs'!$O$19))*'Scenario Inputs'!$J$19+MAX(0,MIN(1,(A71-'Scenario Inputs'!$N$20+1)/'Scenario Inputs'!$O$20))*'Scenario Inputs'!$J$20+MAX(0,MIN(1,(A71-'Scenario Inputs'!$N$21+1)/'Scenario Inputs'!$O$21))*'Scenario Inputs'!$J$21+MAX(0,MIN('Scenario Inputs'!$F$31,A71-'Scenario Inputs'!$F$37+1))*'Scenario Inputs'!$F$32+MAX(0,MIN('Scenario Inputs'!$F$31,A71-'Scenario Inputs'!$F$37+1))*'Scenario Inputs'!$F$36+MAX(0,MIN('Scenario Inputs'!$F$31,A71-'Scenario Inputs'!$F$37+1))*'Scenario Inputs'!$F$39+MAX(0,MIN(1,(A71-'Scenario Inputs'!$B$48+1)/'Scenario Inputs'!$B$49))*'Scenario Inputs'!$B$51</f>
        <v/>
      </c>
      <c r="E71" s="335">
        <f>C71-B71</f>
        <v/>
      </c>
      <c r="F71" s="335">
        <f>D71-B71</f>
        <v/>
      </c>
      <c r="G71" s="335">
        <f>G70+B71</f>
        <v/>
      </c>
      <c r="H71" s="335">
        <f>H70+C71</f>
        <v/>
      </c>
      <c r="I71" s="335">
        <f>H71-G71</f>
        <v/>
      </c>
      <c r="J71" s="335">
        <f>J70+D71-B71</f>
        <v/>
      </c>
      <c r="K71" s="335">
        <f>MAX(0,MIN(1,(A71-'Scenario Inputs'!$N$7+1)/'Scenario Inputs'!$O$7))*'Scenario Inputs'!$L$7+MAX(0,MIN(1,(A71-'Scenario Inputs'!$N$8+1)/'Scenario Inputs'!$O$8))*'Scenario Inputs'!$L$8+MAX(0,MIN(1,(A71-'Scenario Inputs'!$N$9+1)/'Scenario Inputs'!$O$9))*'Scenario Inputs'!$L$9+MAX(0,MIN(1,(A71-'Scenario Inputs'!$N$10+1)/'Scenario Inputs'!$O$10))*'Scenario Inputs'!$L$10+MAX(0,MIN(1,(A71-'Scenario Inputs'!$N$11+1)/'Scenario Inputs'!$O$11))*'Scenario Inputs'!$L$11+MAX(0,MIN(1,(A71-'Scenario Inputs'!$N$12+1)/'Scenario Inputs'!$O$12))*'Scenario Inputs'!$L$12+MAX(0,MIN(1,(A71-'Scenario Inputs'!$N$13+1)/'Scenario Inputs'!$O$13))*'Scenario Inputs'!$L$13+MAX(0,MIN(1,(A71-'Scenario Inputs'!$N$14+1)/'Scenario Inputs'!$O$14))*'Scenario Inputs'!$L$14+MAX(0,MIN(1,(A71-'Scenario Inputs'!$N$15+1)/'Scenario Inputs'!$O$15))*'Scenario Inputs'!$L$15+MAX(0,MIN(1,(A71-'Scenario Inputs'!$N$16+1)/'Scenario Inputs'!$O$16))*'Scenario Inputs'!$L$16+MAX(0,MIN(1,(A71-'Scenario Inputs'!$N$17+1)/'Scenario Inputs'!$O$17))*'Scenario Inputs'!$L$17+MAX(0,MIN(1,(A71-'Scenario Inputs'!$N$18+1)/'Scenario Inputs'!$O$18))*'Scenario Inputs'!$L$18+MAX(0,MIN(1,(A71-'Scenario Inputs'!$N$19+1)/'Scenario Inputs'!$O$19))*'Scenario Inputs'!$L$19+MAX(0,MIN(1,(A71-'Scenario Inputs'!$N$20+1)/'Scenario Inputs'!$O$20))*'Scenario Inputs'!$L$20+MAX(0,MIN(1,(A71-'Scenario Inputs'!$N$21+1)/'Scenario Inputs'!$O$21))*'Scenario Inputs'!$L$21+MAX(0,MIN(1,(A71-'Scenario Inputs'!$B$48+1)/'Scenario Inputs'!$B$49))*'Scenario Inputs'!$B$52</f>
        <v/>
      </c>
      <c r="L71" s="335">
        <f>K71*'Scenario Inputs'!$B$4</f>
        <v/>
      </c>
      <c r="M71" s="335">
        <f>B71-L71</f>
        <v/>
      </c>
      <c r="N71" s="335">
        <f>D71+L71-B71</f>
        <v/>
      </c>
      <c r="O71" s="335">
        <f>O70+L71</f>
        <v/>
      </c>
      <c r="P71" s="335">
        <f>P70+N71</f>
        <v/>
      </c>
    </row>
    <row r="72">
      <c r="A72" t="n">
        <v>68</v>
      </c>
      <c r="B72" s="335">
        <f>MIN(A72,Assumptions!$B$6)*Assumptions!$B$4*Assumptions!$B$17</f>
        <v/>
      </c>
      <c r="C72" s="335">
        <f>MAX(0,MIN(1,(A72-'Scenario Inputs'!$N$7+1)/'Scenario Inputs'!$O$7))*'Scenario Inputs'!$H$7+MAX(0,MIN(1,(A72-'Scenario Inputs'!$N$8+1)/'Scenario Inputs'!$O$8))*'Scenario Inputs'!$H$8+MAX(0,MIN(1,(A72-'Scenario Inputs'!$N$9+1)/'Scenario Inputs'!$O$9))*'Scenario Inputs'!$H$9+MAX(0,MIN(1,(A72-'Scenario Inputs'!$N$10+1)/'Scenario Inputs'!$O$10))*'Scenario Inputs'!$H$10+MAX(0,MIN(1,(A72-'Scenario Inputs'!$N$11+1)/'Scenario Inputs'!$O$11))*'Scenario Inputs'!$H$11+MAX(0,MIN(1,(A72-'Scenario Inputs'!$N$12+1)/'Scenario Inputs'!$O$12))*'Scenario Inputs'!$H$12+MAX(0,MIN(1,(A72-'Scenario Inputs'!$N$13+1)/'Scenario Inputs'!$O$13))*'Scenario Inputs'!$H$13+MAX(0,MIN(1,(A72-'Scenario Inputs'!$N$14+1)/'Scenario Inputs'!$O$14))*'Scenario Inputs'!$H$14+MAX(0,MIN(1,(A72-'Scenario Inputs'!$N$15+1)/'Scenario Inputs'!$O$15))*'Scenario Inputs'!$H$15+MAX(0,MIN(1,(A72-'Scenario Inputs'!$N$16+1)/'Scenario Inputs'!$O$16))*'Scenario Inputs'!$H$16+MAX(0,MIN(1,(A72-'Scenario Inputs'!$N$17+1)/'Scenario Inputs'!$O$17))*'Scenario Inputs'!$H$17+MAX(0,MIN(1,(A72-'Scenario Inputs'!$N$18+1)/'Scenario Inputs'!$O$18))*'Scenario Inputs'!$H$18+MAX(0,MIN(1,(A72-'Scenario Inputs'!$N$19+1)/'Scenario Inputs'!$O$19))*'Scenario Inputs'!$H$19+MAX(0,MIN(1,(A72-'Scenario Inputs'!$N$20+1)/'Scenario Inputs'!$O$20))*'Scenario Inputs'!$H$20+MAX(0,MIN(1,(A72-'Scenario Inputs'!$N$21+1)/'Scenario Inputs'!$O$21))*'Scenario Inputs'!$H$21+MAX(0,MIN('Scenario Inputs'!$F$31,A72-'Scenario Inputs'!$F$37+1))*'Scenario Inputs'!$F$32+MAX(0,MIN('Scenario Inputs'!$F$31,A72-'Scenario Inputs'!$F$37+1))*'Scenario Inputs'!$F$36+MAX(0,MIN('Scenario Inputs'!$F$31,A72-'Scenario Inputs'!$F$37+1))*'Scenario Inputs'!$F$39+MAX(0,MIN(1,(A72-'Scenario Inputs'!$B$48+1)/'Scenario Inputs'!$B$49))*'Scenario Inputs'!$B$50</f>
        <v/>
      </c>
      <c r="D72" s="335">
        <f>MAX(0,MIN(1,(A72-'Scenario Inputs'!$N$7+1)/'Scenario Inputs'!$O$7))*'Scenario Inputs'!$J$7+MAX(0,MIN(1,(A72-'Scenario Inputs'!$N$8+1)/'Scenario Inputs'!$O$8))*'Scenario Inputs'!$J$8+MAX(0,MIN(1,(A72-'Scenario Inputs'!$N$9+1)/'Scenario Inputs'!$O$9))*'Scenario Inputs'!$J$9+MAX(0,MIN(1,(A72-'Scenario Inputs'!$N$10+1)/'Scenario Inputs'!$O$10))*'Scenario Inputs'!$J$10+MAX(0,MIN(1,(A72-'Scenario Inputs'!$N$11+1)/'Scenario Inputs'!$O$11))*'Scenario Inputs'!$J$11+MAX(0,MIN(1,(A72-'Scenario Inputs'!$N$12+1)/'Scenario Inputs'!$O$12))*'Scenario Inputs'!$J$12+MAX(0,MIN(1,(A72-'Scenario Inputs'!$N$13+1)/'Scenario Inputs'!$O$13))*'Scenario Inputs'!$J$13+MAX(0,MIN(1,(A72-'Scenario Inputs'!$N$14+1)/'Scenario Inputs'!$O$14))*'Scenario Inputs'!$J$14+MAX(0,MIN(1,(A72-'Scenario Inputs'!$N$15+1)/'Scenario Inputs'!$O$15))*'Scenario Inputs'!$J$15+MAX(0,MIN(1,(A72-'Scenario Inputs'!$N$16+1)/'Scenario Inputs'!$O$16))*'Scenario Inputs'!$J$16+MAX(0,MIN(1,(A72-'Scenario Inputs'!$N$17+1)/'Scenario Inputs'!$O$17))*'Scenario Inputs'!$J$17+MAX(0,MIN(1,(A72-'Scenario Inputs'!$N$18+1)/'Scenario Inputs'!$O$18))*'Scenario Inputs'!$J$18+MAX(0,MIN(1,(A72-'Scenario Inputs'!$N$19+1)/'Scenario Inputs'!$O$19))*'Scenario Inputs'!$J$19+MAX(0,MIN(1,(A72-'Scenario Inputs'!$N$20+1)/'Scenario Inputs'!$O$20))*'Scenario Inputs'!$J$20+MAX(0,MIN(1,(A72-'Scenario Inputs'!$N$21+1)/'Scenario Inputs'!$O$21))*'Scenario Inputs'!$J$21+MAX(0,MIN('Scenario Inputs'!$F$31,A72-'Scenario Inputs'!$F$37+1))*'Scenario Inputs'!$F$32+MAX(0,MIN('Scenario Inputs'!$F$31,A72-'Scenario Inputs'!$F$37+1))*'Scenario Inputs'!$F$36+MAX(0,MIN('Scenario Inputs'!$F$31,A72-'Scenario Inputs'!$F$37+1))*'Scenario Inputs'!$F$39+MAX(0,MIN(1,(A72-'Scenario Inputs'!$B$48+1)/'Scenario Inputs'!$B$49))*'Scenario Inputs'!$B$51</f>
        <v/>
      </c>
      <c r="E72" s="335">
        <f>C72-B72</f>
        <v/>
      </c>
      <c r="F72" s="335">
        <f>D72-B72</f>
        <v/>
      </c>
      <c r="G72" s="335">
        <f>G71+B72</f>
        <v/>
      </c>
      <c r="H72" s="335">
        <f>H71+C72</f>
        <v/>
      </c>
      <c r="I72" s="335">
        <f>H72-G72</f>
        <v/>
      </c>
      <c r="J72" s="335">
        <f>J71+D72-B72</f>
        <v/>
      </c>
      <c r="K72" s="335">
        <f>MAX(0,MIN(1,(A72-'Scenario Inputs'!$N$7+1)/'Scenario Inputs'!$O$7))*'Scenario Inputs'!$L$7+MAX(0,MIN(1,(A72-'Scenario Inputs'!$N$8+1)/'Scenario Inputs'!$O$8))*'Scenario Inputs'!$L$8+MAX(0,MIN(1,(A72-'Scenario Inputs'!$N$9+1)/'Scenario Inputs'!$O$9))*'Scenario Inputs'!$L$9+MAX(0,MIN(1,(A72-'Scenario Inputs'!$N$10+1)/'Scenario Inputs'!$O$10))*'Scenario Inputs'!$L$10+MAX(0,MIN(1,(A72-'Scenario Inputs'!$N$11+1)/'Scenario Inputs'!$O$11))*'Scenario Inputs'!$L$11+MAX(0,MIN(1,(A72-'Scenario Inputs'!$N$12+1)/'Scenario Inputs'!$O$12))*'Scenario Inputs'!$L$12+MAX(0,MIN(1,(A72-'Scenario Inputs'!$N$13+1)/'Scenario Inputs'!$O$13))*'Scenario Inputs'!$L$13+MAX(0,MIN(1,(A72-'Scenario Inputs'!$N$14+1)/'Scenario Inputs'!$O$14))*'Scenario Inputs'!$L$14+MAX(0,MIN(1,(A72-'Scenario Inputs'!$N$15+1)/'Scenario Inputs'!$O$15))*'Scenario Inputs'!$L$15+MAX(0,MIN(1,(A72-'Scenario Inputs'!$N$16+1)/'Scenario Inputs'!$O$16))*'Scenario Inputs'!$L$16+MAX(0,MIN(1,(A72-'Scenario Inputs'!$N$17+1)/'Scenario Inputs'!$O$17))*'Scenario Inputs'!$L$17+MAX(0,MIN(1,(A72-'Scenario Inputs'!$N$18+1)/'Scenario Inputs'!$O$18))*'Scenario Inputs'!$L$18+MAX(0,MIN(1,(A72-'Scenario Inputs'!$N$19+1)/'Scenario Inputs'!$O$19))*'Scenario Inputs'!$L$19+MAX(0,MIN(1,(A72-'Scenario Inputs'!$N$20+1)/'Scenario Inputs'!$O$20))*'Scenario Inputs'!$L$20+MAX(0,MIN(1,(A72-'Scenario Inputs'!$N$21+1)/'Scenario Inputs'!$O$21))*'Scenario Inputs'!$L$21+MAX(0,MIN(1,(A72-'Scenario Inputs'!$B$48+1)/'Scenario Inputs'!$B$49))*'Scenario Inputs'!$B$52</f>
        <v/>
      </c>
      <c r="L72" s="335">
        <f>K72*'Scenario Inputs'!$B$4</f>
        <v/>
      </c>
      <c r="M72" s="335">
        <f>B72-L72</f>
        <v/>
      </c>
      <c r="N72" s="335">
        <f>D72+L72-B72</f>
        <v/>
      </c>
      <c r="O72" s="335">
        <f>O71+L72</f>
        <v/>
      </c>
      <c r="P72" s="335">
        <f>P71+N72</f>
        <v/>
      </c>
    </row>
    <row r="73">
      <c r="A73" t="n">
        <v>69</v>
      </c>
      <c r="B73" s="335">
        <f>MIN(A73,Assumptions!$B$6)*Assumptions!$B$4*Assumptions!$B$17</f>
        <v/>
      </c>
      <c r="C73" s="335">
        <f>MAX(0,MIN(1,(A73-'Scenario Inputs'!$N$7+1)/'Scenario Inputs'!$O$7))*'Scenario Inputs'!$H$7+MAX(0,MIN(1,(A73-'Scenario Inputs'!$N$8+1)/'Scenario Inputs'!$O$8))*'Scenario Inputs'!$H$8+MAX(0,MIN(1,(A73-'Scenario Inputs'!$N$9+1)/'Scenario Inputs'!$O$9))*'Scenario Inputs'!$H$9+MAX(0,MIN(1,(A73-'Scenario Inputs'!$N$10+1)/'Scenario Inputs'!$O$10))*'Scenario Inputs'!$H$10+MAX(0,MIN(1,(A73-'Scenario Inputs'!$N$11+1)/'Scenario Inputs'!$O$11))*'Scenario Inputs'!$H$11+MAX(0,MIN(1,(A73-'Scenario Inputs'!$N$12+1)/'Scenario Inputs'!$O$12))*'Scenario Inputs'!$H$12+MAX(0,MIN(1,(A73-'Scenario Inputs'!$N$13+1)/'Scenario Inputs'!$O$13))*'Scenario Inputs'!$H$13+MAX(0,MIN(1,(A73-'Scenario Inputs'!$N$14+1)/'Scenario Inputs'!$O$14))*'Scenario Inputs'!$H$14+MAX(0,MIN(1,(A73-'Scenario Inputs'!$N$15+1)/'Scenario Inputs'!$O$15))*'Scenario Inputs'!$H$15+MAX(0,MIN(1,(A73-'Scenario Inputs'!$N$16+1)/'Scenario Inputs'!$O$16))*'Scenario Inputs'!$H$16+MAX(0,MIN(1,(A73-'Scenario Inputs'!$N$17+1)/'Scenario Inputs'!$O$17))*'Scenario Inputs'!$H$17+MAX(0,MIN(1,(A73-'Scenario Inputs'!$N$18+1)/'Scenario Inputs'!$O$18))*'Scenario Inputs'!$H$18+MAX(0,MIN(1,(A73-'Scenario Inputs'!$N$19+1)/'Scenario Inputs'!$O$19))*'Scenario Inputs'!$H$19+MAX(0,MIN(1,(A73-'Scenario Inputs'!$N$20+1)/'Scenario Inputs'!$O$20))*'Scenario Inputs'!$H$20+MAX(0,MIN(1,(A73-'Scenario Inputs'!$N$21+1)/'Scenario Inputs'!$O$21))*'Scenario Inputs'!$H$21+MAX(0,MIN('Scenario Inputs'!$F$31,A73-'Scenario Inputs'!$F$37+1))*'Scenario Inputs'!$F$32+MAX(0,MIN('Scenario Inputs'!$F$31,A73-'Scenario Inputs'!$F$37+1))*'Scenario Inputs'!$F$36+MAX(0,MIN('Scenario Inputs'!$F$31,A73-'Scenario Inputs'!$F$37+1))*'Scenario Inputs'!$F$39+MAX(0,MIN(1,(A73-'Scenario Inputs'!$B$48+1)/'Scenario Inputs'!$B$49))*'Scenario Inputs'!$B$50</f>
        <v/>
      </c>
      <c r="D73" s="335">
        <f>MAX(0,MIN(1,(A73-'Scenario Inputs'!$N$7+1)/'Scenario Inputs'!$O$7))*'Scenario Inputs'!$J$7+MAX(0,MIN(1,(A73-'Scenario Inputs'!$N$8+1)/'Scenario Inputs'!$O$8))*'Scenario Inputs'!$J$8+MAX(0,MIN(1,(A73-'Scenario Inputs'!$N$9+1)/'Scenario Inputs'!$O$9))*'Scenario Inputs'!$J$9+MAX(0,MIN(1,(A73-'Scenario Inputs'!$N$10+1)/'Scenario Inputs'!$O$10))*'Scenario Inputs'!$J$10+MAX(0,MIN(1,(A73-'Scenario Inputs'!$N$11+1)/'Scenario Inputs'!$O$11))*'Scenario Inputs'!$J$11+MAX(0,MIN(1,(A73-'Scenario Inputs'!$N$12+1)/'Scenario Inputs'!$O$12))*'Scenario Inputs'!$J$12+MAX(0,MIN(1,(A73-'Scenario Inputs'!$N$13+1)/'Scenario Inputs'!$O$13))*'Scenario Inputs'!$J$13+MAX(0,MIN(1,(A73-'Scenario Inputs'!$N$14+1)/'Scenario Inputs'!$O$14))*'Scenario Inputs'!$J$14+MAX(0,MIN(1,(A73-'Scenario Inputs'!$N$15+1)/'Scenario Inputs'!$O$15))*'Scenario Inputs'!$J$15+MAX(0,MIN(1,(A73-'Scenario Inputs'!$N$16+1)/'Scenario Inputs'!$O$16))*'Scenario Inputs'!$J$16+MAX(0,MIN(1,(A73-'Scenario Inputs'!$N$17+1)/'Scenario Inputs'!$O$17))*'Scenario Inputs'!$J$17+MAX(0,MIN(1,(A73-'Scenario Inputs'!$N$18+1)/'Scenario Inputs'!$O$18))*'Scenario Inputs'!$J$18+MAX(0,MIN(1,(A73-'Scenario Inputs'!$N$19+1)/'Scenario Inputs'!$O$19))*'Scenario Inputs'!$J$19+MAX(0,MIN(1,(A73-'Scenario Inputs'!$N$20+1)/'Scenario Inputs'!$O$20))*'Scenario Inputs'!$J$20+MAX(0,MIN(1,(A73-'Scenario Inputs'!$N$21+1)/'Scenario Inputs'!$O$21))*'Scenario Inputs'!$J$21+MAX(0,MIN('Scenario Inputs'!$F$31,A73-'Scenario Inputs'!$F$37+1))*'Scenario Inputs'!$F$32+MAX(0,MIN('Scenario Inputs'!$F$31,A73-'Scenario Inputs'!$F$37+1))*'Scenario Inputs'!$F$36+MAX(0,MIN('Scenario Inputs'!$F$31,A73-'Scenario Inputs'!$F$37+1))*'Scenario Inputs'!$F$39+MAX(0,MIN(1,(A73-'Scenario Inputs'!$B$48+1)/'Scenario Inputs'!$B$49))*'Scenario Inputs'!$B$51</f>
        <v/>
      </c>
      <c r="E73" s="335">
        <f>C73-B73</f>
        <v/>
      </c>
      <c r="F73" s="335">
        <f>D73-B73</f>
        <v/>
      </c>
      <c r="G73" s="335">
        <f>G72+B73</f>
        <v/>
      </c>
      <c r="H73" s="335">
        <f>H72+C73</f>
        <v/>
      </c>
      <c r="I73" s="335">
        <f>H73-G73</f>
        <v/>
      </c>
      <c r="J73" s="335">
        <f>J72+D73-B73</f>
        <v/>
      </c>
      <c r="K73" s="335">
        <f>MAX(0,MIN(1,(A73-'Scenario Inputs'!$N$7+1)/'Scenario Inputs'!$O$7))*'Scenario Inputs'!$L$7+MAX(0,MIN(1,(A73-'Scenario Inputs'!$N$8+1)/'Scenario Inputs'!$O$8))*'Scenario Inputs'!$L$8+MAX(0,MIN(1,(A73-'Scenario Inputs'!$N$9+1)/'Scenario Inputs'!$O$9))*'Scenario Inputs'!$L$9+MAX(0,MIN(1,(A73-'Scenario Inputs'!$N$10+1)/'Scenario Inputs'!$O$10))*'Scenario Inputs'!$L$10+MAX(0,MIN(1,(A73-'Scenario Inputs'!$N$11+1)/'Scenario Inputs'!$O$11))*'Scenario Inputs'!$L$11+MAX(0,MIN(1,(A73-'Scenario Inputs'!$N$12+1)/'Scenario Inputs'!$O$12))*'Scenario Inputs'!$L$12+MAX(0,MIN(1,(A73-'Scenario Inputs'!$N$13+1)/'Scenario Inputs'!$O$13))*'Scenario Inputs'!$L$13+MAX(0,MIN(1,(A73-'Scenario Inputs'!$N$14+1)/'Scenario Inputs'!$O$14))*'Scenario Inputs'!$L$14+MAX(0,MIN(1,(A73-'Scenario Inputs'!$N$15+1)/'Scenario Inputs'!$O$15))*'Scenario Inputs'!$L$15+MAX(0,MIN(1,(A73-'Scenario Inputs'!$N$16+1)/'Scenario Inputs'!$O$16))*'Scenario Inputs'!$L$16+MAX(0,MIN(1,(A73-'Scenario Inputs'!$N$17+1)/'Scenario Inputs'!$O$17))*'Scenario Inputs'!$L$17+MAX(0,MIN(1,(A73-'Scenario Inputs'!$N$18+1)/'Scenario Inputs'!$O$18))*'Scenario Inputs'!$L$18+MAX(0,MIN(1,(A73-'Scenario Inputs'!$N$19+1)/'Scenario Inputs'!$O$19))*'Scenario Inputs'!$L$19+MAX(0,MIN(1,(A73-'Scenario Inputs'!$N$20+1)/'Scenario Inputs'!$O$20))*'Scenario Inputs'!$L$20+MAX(0,MIN(1,(A73-'Scenario Inputs'!$N$21+1)/'Scenario Inputs'!$O$21))*'Scenario Inputs'!$L$21+MAX(0,MIN(1,(A73-'Scenario Inputs'!$B$48+1)/'Scenario Inputs'!$B$49))*'Scenario Inputs'!$B$52</f>
        <v/>
      </c>
      <c r="L73" s="335">
        <f>K73*'Scenario Inputs'!$B$4</f>
        <v/>
      </c>
      <c r="M73" s="335">
        <f>B73-L73</f>
        <v/>
      </c>
      <c r="N73" s="335">
        <f>D73+L73-B73</f>
        <v/>
      </c>
      <c r="O73" s="335">
        <f>O72+L73</f>
        <v/>
      </c>
      <c r="P73" s="335">
        <f>P72+N73</f>
        <v/>
      </c>
    </row>
    <row r="74">
      <c r="A74" t="n">
        <v>70</v>
      </c>
      <c r="B74" s="335">
        <f>MIN(A74,Assumptions!$B$6)*Assumptions!$B$4*Assumptions!$B$17</f>
        <v/>
      </c>
      <c r="C74" s="335">
        <f>MAX(0,MIN(1,(A74-'Scenario Inputs'!$N$7+1)/'Scenario Inputs'!$O$7))*'Scenario Inputs'!$H$7+MAX(0,MIN(1,(A74-'Scenario Inputs'!$N$8+1)/'Scenario Inputs'!$O$8))*'Scenario Inputs'!$H$8+MAX(0,MIN(1,(A74-'Scenario Inputs'!$N$9+1)/'Scenario Inputs'!$O$9))*'Scenario Inputs'!$H$9+MAX(0,MIN(1,(A74-'Scenario Inputs'!$N$10+1)/'Scenario Inputs'!$O$10))*'Scenario Inputs'!$H$10+MAX(0,MIN(1,(A74-'Scenario Inputs'!$N$11+1)/'Scenario Inputs'!$O$11))*'Scenario Inputs'!$H$11+MAX(0,MIN(1,(A74-'Scenario Inputs'!$N$12+1)/'Scenario Inputs'!$O$12))*'Scenario Inputs'!$H$12+MAX(0,MIN(1,(A74-'Scenario Inputs'!$N$13+1)/'Scenario Inputs'!$O$13))*'Scenario Inputs'!$H$13+MAX(0,MIN(1,(A74-'Scenario Inputs'!$N$14+1)/'Scenario Inputs'!$O$14))*'Scenario Inputs'!$H$14+MAX(0,MIN(1,(A74-'Scenario Inputs'!$N$15+1)/'Scenario Inputs'!$O$15))*'Scenario Inputs'!$H$15+MAX(0,MIN(1,(A74-'Scenario Inputs'!$N$16+1)/'Scenario Inputs'!$O$16))*'Scenario Inputs'!$H$16+MAX(0,MIN(1,(A74-'Scenario Inputs'!$N$17+1)/'Scenario Inputs'!$O$17))*'Scenario Inputs'!$H$17+MAX(0,MIN(1,(A74-'Scenario Inputs'!$N$18+1)/'Scenario Inputs'!$O$18))*'Scenario Inputs'!$H$18+MAX(0,MIN(1,(A74-'Scenario Inputs'!$N$19+1)/'Scenario Inputs'!$O$19))*'Scenario Inputs'!$H$19+MAX(0,MIN(1,(A74-'Scenario Inputs'!$N$20+1)/'Scenario Inputs'!$O$20))*'Scenario Inputs'!$H$20+MAX(0,MIN(1,(A74-'Scenario Inputs'!$N$21+1)/'Scenario Inputs'!$O$21))*'Scenario Inputs'!$H$21+MAX(0,MIN('Scenario Inputs'!$F$31,A74-'Scenario Inputs'!$F$37+1))*'Scenario Inputs'!$F$32+MAX(0,MIN('Scenario Inputs'!$F$31,A74-'Scenario Inputs'!$F$37+1))*'Scenario Inputs'!$F$36+MAX(0,MIN('Scenario Inputs'!$F$31,A74-'Scenario Inputs'!$F$37+1))*'Scenario Inputs'!$F$39+MAX(0,MIN(1,(A74-'Scenario Inputs'!$B$48+1)/'Scenario Inputs'!$B$49))*'Scenario Inputs'!$B$50</f>
        <v/>
      </c>
      <c r="D74" s="335">
        <f>MAX(0,MIN(1,(A74-'Scenario Inputs'!$N$7+1)/'Scenario Inputs'!$O$7))*'Scenario Inputs'!$J$7+MAX(0,MIN(1,(A74-'Scenario Inputs'!$N$8+1)/'Scenario Inputs'!$O$8))*'Scenario Inputs'!$J$8+MAX(0,MIN(1,(A74-'Scenario Inputs'!$N$9+1)/'Scenario Inputs'!$O$9))*'Scenario Inputs'!$J$9+MAX(0,MIN(1,(A74-'Scenario Inputs'!$N$10+1)/'Scenario Inputs'!$O$10))*'Scenario Inputs'!$J$10+MAX(0,MIN(1,(A74-'Scenario Inputs'!$N$11+1)/'Scenario Inputs'!$O$11))*'Scenario Inputs'!$J$11+MAX(0,MIN(1,(A74-'Scenario Inputs'!$N$12+1)/'Scenario Inputs'!$O$12))*'Scenario Inputs'!$J$12+MAX(0,MIN(1,(A74-'Scenario Inputs'!$N$13+1)/'Scenario Inputs'!$O$13))*'Scenario Inputs'!$J$13+MAX(0,MIN(1,(A74-'Scenario Inputs'!$N$14+1)/'Scenario Inputs'!$O$14))*'Scenario Inputs'!$J$14+MAX(0,MIN(1,(A74-'Scenario Inputs'!$N$15+1)/'Scenario Inputs'!$O$15))*'Scenario Inputs'!$J$15+MAX(0,MIN(1,(A74-'Scenario Inputs'!$N$16+1)/'Scenario Inputs'!$O$16))*'Scenario Inputs'!$J$16+MAX(0,MIN(1,(A74-'Scenario Inputs'!$N$17+1)/'Scenario Inputs'!$O$17))*'Scenario Inputs'!$J$17+MAX(0,MIN(1,(A74-'Scenario Inputs'!$N$18+1)/'Scenario Inputs'!$O$18))*'Scenario Inputs'!$J$18+MAX(0,MIN(1,(A74-'Scenario Inputs'!$N$19+1)/'Scenario Inputs'!$O$19))*'Scenario Inputs'!$J$19+MAX(0,MIN(1,(A74-'Scenario Inputs'!$N$20+1)/'Scenario Inputs'!$O$20))*'Scenario Inputs'!$J$20+MAX(0,MIN(1,(A74-'Scenario Inputs'!$N$21+1)/'Scenario Inputs'!$O$21))*'Scenario Inputs'!$J$21+MAX(0,MIN('Scenario Inputs'!$F$31,A74-'Scenario Inputs'!$F$37+1))*'Scenario Inputs'!$F$32+MAX(0,MIN('Scenario Inputs'!$F$31,A74-'Scenario Inputs'!$F$37+1))*'Scenario Inputs'!$F$36+MAX(0,MIN('Scenario Inputs'!$F$31,A74-'Scenario Inputs'!$F$37+1))*'Scenario Inputs'!$F$39+MAX(0,MIN(1,(A74-'Scenario Inputs'!$B$48+1)/'Scenario Inputs'!$B$49))*'Scenario Inputs'!$B$51</f>
        <v/>
      </c>
      <c r="E74" s="335">
        <f>C74-B74</f>
        <v/>
      </c>
      <c r="F74" s="335">
        <f>D74-B74</f>
        <v/>
      </c>
      <c r="G74" s="335">
        <f>G73+B74</f>
        <v/>
      </c>
      <c r="H74" s="335">
        <f>H73+C74</f>
        <v/>
      </c>
      <c r="I74" s="335">
        <f>H74-G74</f>
        <v/>
      </c>
      <c r="J74" s="335">
        <f>J73+D74-B74</f>
        <v/>
      </c>
      <c r="K74" s="335">
        <f>MAX(0,MIN(1,(A74-'Scenario Inputs'!$N$7+1)/'Scenario Inputs'!$O$7))*'Scenario Inputs'!$L$7+MAX(0,MIN(1,(A74-'Scenario Inputs'!$N$8+1)/'Scenario Inputs'!$O$8))*'Scenario Inputs'!$L$8+MAX(0,MIN(1,(A74-'Scenario Inputs'!$N$9+1)/'Scenario Inputs'!$O$9))*'Scenario Inputs'!$L$9+MAX(0,MIN(1,(A74-'Scenario Inputs'!$N$10+1)/'Scenario Inputs'!$O$10))*'Scenario Inputs'!$L$10+MAX(0,MIN(1,(A74-'Scenario Inputs'!$N$11+1)/'Scenario Inputs'!$O$11))*'Scenario Inputs'!$L$11+MAX(0,MIN(1,(A74-'Scenario Inputs'!$N$12+1)/'Scenario Inputs'!$O$12))*'Scenario Inputs'!$L$12+MAX(0,MIN(1,(A74-'Scenario Inputs'!$N$13+1)/'Scenario Inputs'!$O$13))*'Scenario Inputs'!$L$13+MAX(0,MIN(1,(A74-'Scenario Inputs'!$N$14+1)/'Scenario Inputs'!$O$14))*'Scenario Inputs'!$L$14+MAX(0,MIN(1,(A74-'Scenario Inputs'!$N$15+1)/'Scenario Inputs'!$O$15))*'Scenario Inputs'!$L$15+MAX(0,MIN(1,(A74-'Scenario Inputs'!$N$16+1)/'Scenario Inputs'!$O$16))*'Scenario Inputs'!$L$16+MAX(0,MIN(1,(A74-'Scenario Inputs'!$N$17+1)/'Scenario Inputs'!$O$17))*'Scenario Inputs'!$L$17+MAX(0,MIN(1,(A74-'Scenario Inputs'!$N$18+1)/'Scenario Inputs'!$O$18))*'Scenario Inputs'!$L$18+MAX(0,MIN(1,(A74-'Scenario Inputs'!$N$19+1)/'Scenario Inputs'!$O$19))*'Scenario Inputs'!$L$19+MAX(0,MIN(1,(A74-'Scenario Inputs'!$N$20+1)/'Scenario Inputs'!$O$20))*'Scenario Inputs'!$L$20+MAX(0,MIN(1,(A74-'Scenario Inputs'!$N$21+1)/'Scenario Inputs'!$O$21))*'Scenario Inputs'!$L$21+MAX(0,MIN(1,(A74-'Scenario Inputs'!$B$48+1)/'Scenario Inputs'!$B$49))*'Scenario Inputs'!$B$52</f>
        <v/>
      </c>
      <c r="L74" s="335">
        <f>K74*'Scenario Inputs'!$B$4</f>
        <v/>
      </c>
      <c r="M74" s="335">
        <f>B74-L74</f>
        <v/>
      </c>
      <c r="N74" s="335">
        <f>D74+L74-B74</f>
        <v/>
      </c>
      <c r="O74" s="335">
        <f>O73+L74</f>
        <v/>
      </c>
      <c r="P74" s="335">
        <f>P73+N74</f>
        <v/>
      </c>
    </row>
    <row r="75">
      <c r="A75" t="n">
        <v>71</v>
      </c>
      <c r="B75" s="335">
        <f>MIN(A75,Assumptions!$B$6)*Assumptions!$B$4*Assumptions!$B$17</f>
        <v/>
      </c>
      <c r="C75" s="335">
        <f>MAX(0,MIN(1,(A75-'Scenario Inputs'!$N$7+1)/'Scenario Inputs'!$O$7))*'Scenario Inputs'!$H$7+MAX(0,MIN(1,(A75-'Scenario Inputs'!$N$8+1)/'Scenario Inputs'!$O$8))*'Scenario Inputs'!$H$8+MAX(0,MIN(1,(A75-'Scenario Inputs'!$N$9+1)/'Scenario Inputs'!$O$9))*'Scenario Inputs'!$H$9+MAX(0,MIN(1,(A75-'Scenario Inputs'!$N$10+1)/'Scenario Inputs'!$O$10))*'Scenario Inputs'!$H$10+MAX(0,MIN(1,(A75-'Scenario Inputs'!$N$11+1)/'Scenario Inputs'!$O$11))*'Scenario Inputs'!$H$11+MAX(0,MIN(1,(A75-'Scenario Inputs'!$N$12+1)/'Scenario Inputs'!$O$12))*'Scenario Inputs'!$H$12+MAX(0,MIN(1,(A75-'Scenario Inputs'!$N$13+1)/'Scenario Inputs'!$O$13))*'Scenario Inputs'!$H$13+MAX(0,MIN(1,(A75-'Scenario Inputs'!$N$14+1)/'Scenario Inputs'!$O$14))*'Scenario Inputs'!$H$14+MAX(0,MIN(1,(A75-'Scenario Inputs'!$N$15+1)/'Scenario Inputs'!$O$15))*'Scenario Inputs'!$H$15+MAX(0,MIN(1,(A75-'Scenario Inputs'!$N$16+1)/'Scenario Inputs'!$O$16))*'Scenario Inputs'!$H$16+MAX(0,MIN(1,(A75-'Scenario Inputs'!$N$17+1)/'Scenario Inputs'!$O$17))*'Scenario Inputs'!$H$17+MAX(0,MIN(1,(A75-'Scenario Inputs'!$N$18+1)/'Scenario Inputs'!$O$18))*'Scenario Inputs'!$H$18+MAX(0,MIN(1,(A75-'Scenario Inputs'!$N$19+1)/'Scenario Inputs'!$O$19))*'Scenario Inputs'!$H$19+MAX(0,MIN(1,(A75-'Scenario Inputs'!$N$20+1)/'Scenario Inputs'!$O$20))*'Scenario Inputs'!$H$20+MAX(0,MIN(1,(A75-'Scenario Inputs'!$N$21+1)/'Scenario Inputs'!$O$21))*'Scenario Inputs'!$H$21+MAX(0,MIN('Scenario Inputs'!$F$31,A75-'Scenario Inputs'!$F$37+1))*'Scenario Inputs'!$F$32+MAX(0,MIN('Scenario Inputs'!$F$31,A75-'Scenario Inputs'!$F$37+1))*'Scenario Inputs'!$F$36+MAX(0,MIN('Scenario Inputs'!$F$31,A75-'Scenario Inputs'!$F$37+1))*'Scenario Inputs'!$F$39+MAX(0,MIN(1,(A75-'Scenario Inputs'!$B$48+1)/'Scenario Inputs'!$B$49))*'Scenario Inputs'!$B$50</f>
        <v/>
      </c>
      <c r="D75" s="335">
        <f>MAX(0,MIN(1,(A75-'Scenario Inputs'!$N$7+1)/'Scenario Inputs'!$O$7))*'Scenario Inputs'!$J$7+MAX(0,MIN(1,(A75-'Scenario Inputs'!$N$8+1)/'Scenario Inputs'!$O$8))*'Scenario Inputs'!$J$8+MAX(0,MIN(1,(A75-'Scenario Inputs'!$N$9+1)/'Scenario Inputs'!$O$9))*'Scenario Inputs'!$J$9+MAX(0,MIN(1,(A75-'Scenario Inputs'!$N$10+1)/'Scenario Inputs'!$O$10))*'Scenario Inputs'!$J$10+MAX(0,MIN(1,(A75-'Scenario Inputs'!$N$11+1)/'Scenario Inputs'!$O$11))*'Scenario Inputs'!$J$11+MAX(0,MIN(1,(A75-'Scenario Inputs'!$N$12+1)/'Scenario Inputs'!$O$12))*'Scenario Inputs'!$J$12+MAX(0,MIN(1,(A75-'Scenario Inputs'!$N$13+1)/'Scenario Inputs'!$O$13))*'Scenario Inputs'!$J$13+MAX(0,MIN(1,(A75-'Scenario Inputs'!$N$14+1)/'Scenario Inputs'!$O$14))*'Scenario Inputs'!$J$14+MAX(0,MIN(1,(A75-'Scenario Inputs'!$N$15+1)/'Scenario Inputs'!$O$15))*'Scenario Inputs'!$J$15+MAX(0,MIN(1,(A75-'Scenario Inputs'!$N$16+1)/'Scenario Inputs'!$O$16))*'Scenario Inputs'!$J$16+MAX(0,MIN(1,(A75-'Scenario Inputs'!$N$17+1)/'Scenario Inputs'!$O$17))*'Scenario Inputs'!$J$17+MAX(0,MIN(1,(A75-'Scenario Inputs'!$N$18+1)/'Scenario Inputs'!$O$18))*'Scenario Inputs'!$J$18+MAX(0,MIN(1,(A75-'Scenario Inputs'!$N$19+1)/'Scenario Inputs'!$O$19))*'Scenario Inputs'!$J$19+MAX(0,MIN(1,(A75-'Scenario Inputs'!$N$20+1)/'Scenario Inputs'!$O$20))*'Scenario Inputs'!$J$20+MAX(0,MIN(1,(A75-'Scenario Inputs'!$N$21+1)/'Scenario Inputs'!$O$21))*'Scenario Inputs'!$J$21+MAX(0,MIN('Scenario Inputs'!$F$31,A75-'Scenario Inputs'!$F$37+1))*'Scenario Inputs'!$F$32+MAX(0,MIN('Scenario Inputs'!$F$31,A75-'Scenario Inputs'!$F$37+1))*'Scenario Inputs'!$F$36+MAX(0,MIN('Scenario Inputs'!$F$31,A75-'Scenario Inputs'!$F$37+1))*'Scenario Inputs'!$F$39+MAX(0,MIN(1,(A75-'Scenario Inputs'!$B$48+1)/'Scenario Inputs'!$B$49))*'Scenario Inputs'!$B$51</f>
        <v/>
      </c>
      <c r="E75" s="335">
        <f>C75-B75</f>
        <v/>
      </c>
      <c r="F75" s="335">
        <f>D75-B75</f>
        <v/>
      </c>
      <c r="G75" s="335">
        <f>G74+B75</f>
        <v/>
      </c>
      <c r="H75" s="335">
        <f>H74+C75</f>
        <v/>
      </c>
      <c r="I75" s="335">
        <f>H75-G75</f>
        <v/>
      </c>
      <c r="J75" s="335">
        <f>J74+D75-B75</f>
        <v/>
      </c>
      <c r="K75" s="335">
        <f>MAX(0,MIN(1,(A75-'Scenario Inputs'!$N$7+1)/'Scenario Inputs'!$O$7))*'Scenario Inputs'!$L$7+MAX(0,MIN(1,(A75-'Scenario Inputs'!$N$8+1)/'Scenario Inputs'!$O$8))*'Scenario Inputs'!$L$8+MAX(0,MIN(1,(A75-'Scenario Inputs'!$N$9+1)/'Scenario Inputs'!$O$9))*'Scenario Inputs'!$L$9+MAX(0,MIN(1,(A75-'Scenario Inputs'!$N$10+1)/'Scenario Inputs'!$O$10))*'Scenario Inputs'!$L$10+MAX(0,MIN(1,(A75-'Scenario Inputs'!$N$11+1)/'Scenario Inputs'!$O$11))*'Scenario Inputs'!$L$11+MAX(0,MIN(1,(A75-'Scenario Inputs'!$N$12+1)/'Scenario Inputs'!$O$12))*'Scenario Inputs'!$L$12+MAX(0,MIN(1,(A75-'Scenario Inputs'!$N$13+1)/'Scenario Inputs'!$O$13))*'Scenario Inputs'!$L$13+MAX(0,MIN(1,(A75-'Scenario Inputs'!$N$14+1)/'Scenario Inputs'!$O$14))*'Scenario Inputs'!$L$14+MAX(0,MIN(1,(A75-'Scenario Inputs'!$N$15+1)/'Scenario Inputs'!$O$15))*'Scenario Inputs'!$L$15+MAX(0,MIN(1,(A75-'Scenario Inputs'!$N$16+1)/'Scenario Inputs'!$O$16))*'Scenario Inputs'!$L$16+MAX(0,MIN(1,(A75-'Scenario Inputs'!$N$17+1)/'Scenario Inputs'!$O$17))*'Scenario Inputs'!$L$17+MAX(0,MIN(1,(A75-'Scenario Inputs'!$N$18+1)/'Scenario Inputs'!$O$18))*'Scenario Inputs'!$L$18+MAX(0,MIN(1,(A75-'Scenario Inputs'!$N$19+1)/'Scenario Inputs'!$O$19))*'Scenario Inputs'!$L$19+MAX(0,MIN(1,(A75-'Scenario Inputs'!$N$20+1)/'Scenario Inputs'!$O$20))*'Scenario Inputs'!$L$20+MAX(0,MIN(1,(A75-'Scenario Inputs'!$N$21+1)/'Scenario Inputs'!$O$21))*'Scenario Inputs'!$L$21+MAX(0,MIN(1,(A75-'Scenario Inputs'!$B$48+1)/'Scenario Inputs'!$B$49))*'Scenario Inputs'!$B$52</f>
        <v/>
      </c>
      <c r="L75" s="335">
        <f>K75*'Scenario Inputs'!$B$4</f>
        <v/>
      </c>
      <c r="M75" s="335">
        <f>B75-L75</f>
        <v/>
      </c>
      <c r="N75" s="335">
        <f>D75+L75-B75</f>
        <v/>
      </c>
      <c r="O75" s="335">
        <f>O74+L75</f>
        <v/>
      </c>
      <c r="P75" s="335">
        <f>P74+N75</f>
        <v/>
      </c>
    </row>
    <row r="76">
      <c r="A76" t="n">
        <v>72</v>
      </c>
      <c r="B76" s="335">
        <f>MIN(A76,Assumptions!$B$6)*Assumptions!$B$4*Assumptions!$B$17</f>
        <v/>
      </c>
      <c r="C76" s="335">
        <f>MAX(0,MIN(1,(A76-'Scenario Inputs'!$N$7+1)/'Scenario Inputs'!$O$7))*'Scenario Inputs'!$H$7+MAX(0,MIN(1,(A76-'Scenario Inputs'!$N$8+1)/'Scenario Inputs'!$O$8))*'Scenario Inputs'!$H$8+MAX(0,MIN(1,(A76-'Scenario Inputs'!$N$9+1)/'Scenario Inputs'!$O$9))*'Scenario Inputs'!$H$9+MAX(0,MIN(1,(A76-'Scenario Inputs'!$N$10+1)/'Scenario Inputs'!$O$10))*'Scenario Inputs'!$H$10+MAX(0,MIN(1,(A76-'Scenario Inputs'!$N$11+1)/'Scenario Inputs'!$O$11))*'Scenario Inputs'!$H$11+MAX(0,MIN(1,(A76-'Scenario Inputs'!$N$12+1)/'Scenario Inputs'!$O$12))*'Scenario Inputs'!$H$12+MAX(0,MIN(1,(A76-'Scenario Inputs'!$N$13+1)/'Scenario Inputs'!$O$13))*'Scenario Inputs'!$H$13+MAX(0,MIN(1,(A76-'Scenario Inputs'!$N$14+1)/'Scenario Inputs'!$O$14))*'Scenario Inputs'!$H$14+MAX(0,MIN(1,(A76-'Scenario Inputs'!$N$15+1)/'Scenario Inputs'!$O$15))*'Scenario Inputs'!$H$15+MAX(0,MIN(1,(A76-'Scenario Inputs'!$N$16+1)/'Scenario Inputs'!$O$16))*'Scenario Inputs'!$H$16+MAX(0,MIN(1,(A76-'Scenario Inputs'!$N$17+1)/'Scenario Inputs'!$O$17))*'Scenario Inputs'!$H$17+MAX(0,MIN(1,(A76-'Scenario Inputs'!$N$18+1)/'Scenario Inputs'!$O$18))*'Scenario Inputs'!$H$18+MAX(0,MIN(1,(A76-'Scenario Inputs'!$N$19+1)/'Scenario Inputs'!$O$19))*'Scenario Inputs'!$H$19+MAX(0,MIN(1,(A76-'Scenario Inputs'!$N$20+1)/'Scenario Inputs'!$O$20))*'Scenario Inputs'!$H$20+MAX(0,MIN(1,(A76-'Scenario Inputs'!$N$21+1)/'Scenario Inputs'!$O$21))*'Scenario Inputs'!$H$21+MAX(0,MIN('Scenario Inputs'!$F$31,A76-'Scenario Inputs'!$F$37+1))*'Scenario Inputs'!$F$32+MAX(0,MIN('Scenario Inputs'!$F$31,A76-'Scenario Inputs'!$F$37+1))*'Scenario Inputs'!$F$36+MAX(0,MIN('Scenario Inputs'!$F$31,A76-'Scenario Inputs'!$F$37+1))*'Scenario Inputs'!$F$39+MAX(0,MIN(1,(A76-'Scenario Inputs'!$B$48+1)/'Scenario Inputs'!$B$49))*'Scenario Inputs'!$B$50</f>
        <v/>
      </c>
      <c r="D76" s="335">
        <f>MAX(0,MIN(1,(A76-'Scenario Inputs'!$N$7+1)/'Scenario Inputs'!$O$7))*'Scenario Inputs'!$J$7+MAX(0,MIN(1,(A76-'Scenario Inputs'!$N$8+1)/'Scenario Inputs'!$O$8))*'Scenario Inputs'!$J$8+MAX(0,MIN(1,(A76-'Scenario Inputs'!$N$9+1)/'Scenario Inputs'!$O$9))*'Scenario Inputs'!$J$9+MAX(0,MIN(1,(A76-'Scenario Inputs'!$N$10+1)/'Scenario Inputs'!$O$10))*'Scenario Inputs'!$J$10+MAX(0,MIN(1,(A76-'Scenario Inputs'!$N$11+1)/'Scenario Inputs'!$O$11))*'Scenario Inputs'!$J$11+MAX(0,MIN(1,(A76-'Scenario Inputs'!$N$12+1)/'Scenario Inputs'!$O$12))*'Scenario Inputs'!$J$12+MAX(0,MIN(1,(A76-'Scenario Inputs'!$N$13+1)/'Scenario Inputs'!$O$13))*'Scenario Inputs'!$J$13+MAX(0,MIN(1,(A76-'Scenario Inputs'!$N$14+1)/'Scenario Inputs'!$O$14))*'Scenario Inputs'!$J$14+MAX(0,MIN(1,(A76-'Scenario Inputs'!$N$15+1)/'Scenario Inputs'!$O$15))*'Scenario Inputs'!$J$15+MAX(0,MIN(1,(A76-'Scenario Inputs'!$N$16+1)/'Scenario Inputs'!$O$16))*'Scenario Inputs'!$J$16+MAX(0,MIN(1,(A76-'Scenario Inputs'!$N$17+1)/'Scenario Inputs'!$O$17))*'Scenario Inputs'!$J$17+MAX(0,MIN(1,(A76-'Scenario Inputs'!$N$18+1)/'Scenario Inputs'!$O$18))*'Scenario Inputs'!$J$18+MAX(0,MIN(1,(A76-'Scenario Inputs'!$N$19+1)/'Scenario Inputs'!$O$19))*'Scenario Inputs'!$J$19+MAX(0,MIN(1,(A76-'Scenario Inputs'!$N$20+1)/'Scenario Inputs'!$O$20))*'Scenario Inputs'!$J$20+MAX(0,MIN(1,(A76-'Scenario Inputs'!$N$21+1)/'Scenario Inputs'!$O$21))*'Scenario Inputs'!$J$21+MAX(0,MIN('Scenario Inputs'!$F$31,A76-'Scenario Inputs'!$F$37+1))*'Scenario Inputs'!$F$32+MAX(0,MIN('Scenario Inputs'!$F$31,A76-'Scenario Inputs'!$F$37+1))*'Scenario Inputs'!$F$36+MAX(0,MIN('Scenario Inputs'!$F$31,A76-'Scenario Inputs'!$F$37+1))*'Scenario Inputs'!$F$39+MAX(0,MIN(1,(A76-'Scenario Inputs'!$B$48+1)/'Scenario Inputs'!$B$49))*'Scenario Inputs'!$B$51</f>
        <v/>
      </c>
      <c r="E76" s="335">
        <f>C76-B76</f>
        <v/>
      </c>
      <c r="F76" s="335">
        <f>D76-B76</f>
        <v/>
      </c>
      <c r="G76" s="335">
        <f>G75+B76</f>
        <v/>
      </c>
      <c r="H76" s="335">
        <f>H75+C76</f>
        <v/>
      </c>
      <c r="I76" s="335">
        <f>H76-G76</f>
        <v/>
      </c>
      <c r="J76" s="335">
        <f>J75+D76-B76</f>
        <v/>
      </c>
      <c r="K76" s="335">
        <f>MAX(0,MIN(1,(A76-'Scenario Inputs'!$N$7+1)/'Scenario Inputs'!$O$7))*'Scenario Inputs'!$L$7+MAX(0,MIN(1,(A76-'Scenario Inputs'!$N$8+1)/'Scenario Inputs'!$O$8))*'Scenario Inputs'!$L$8+MAX(0,MIN(1,(A76-'Scenario Inputs'!$N$9+1)/'Scenario Inputs'!$O$9))*'Scenario Inputs'!$L$9+MAX(0,MIN(1,(A76-'Scenario Inputs'!$N$10+1)/'Scenario Inputs'!$O$10))*'Scenario Inputs'!$L$10+MAX(0,MIN(1,(A76-'Scenario Inputs'!$N$11+1)/'Scenario Inputs'!$O$11))*'Scenario Inputs'!$L$11+MAX(0,MIN(1,(A76-'Scenario Inputs'!$N$12+1)/'Scenario Inputs'!$O$12))*'Scenario Inputs'!$L$12+MAX(0,MIN(1,(A76-'Scenario Inputs'!$N$13+1)/'Scenario Inputs'!$O$13))*'Scenario Inputs'!$L$13+MAX(0,MIN(1,(A76-'Scenario Inputs'!$N$14+1)/'Scenario Inputs'!$O$14))*'Scenario Inputs'!$L$14+MAX(0,MIN(1,(A76-'Scenario Inputs'!$N$15+1)/'Scenario Inputs'!$O$15))*'Scenario Inputs'!$L$15+MAX(0,MIN(1,(A76-'Scenario Inputs'!$N$16+1)/'Scenario Inputs'!$O$16))*'Scenario Inputs'!$L$16+MAX(0,MIN(1,(A76-'Scenario Inputs'!$N$17+1)/'Scenario Inputs'!$O$17))*'Scenario Inputs'!$L$17+MAX(0,MIN(1,(A76-'Scenario Inputs'!$N$18+1)/'Scenario Inputs'!$O$18))*'Scenario Inputs'!$L$18+MAX(0,MIN(1,(A76-'Scenario Inputs'!$N$19+1)/'Scenario Inputs'!$O$19))*'Scenario Inputs'!$L$19+MAX(0,MIN(1,(A76-'Scenario Inputs'!$N$20+1)/'Scenario Inputs'!$O$20))*'Scenario Inputs'!$L$20+MAX(0,MIN(1,(A76-'Scenario Inputs'!$N$21+1)/'Scenario Inputs'!$O$21))*'Scenario Inputs'!$L$21+MAX(0,MIN(1,(A76-'Scenario Inputs'!$B$48+1)/'Scenario Inputs'!$B$49))*'Scenario Inputs'!$B$52</f>
        <v/>
      </c>
      <c r="L76" s="335">
        <f>K76*'Scenario Inputs'!$B$4</f>
        <v/>
      </c>
      <c r="M76" s="335">
        <f>B76-L76</f>
        <v/>
      </c>
      <c r="N76" s="335">
        <f>D76+L76-B76</f>
        <v/>
      </c>
      <c r="O76" s="335">
        <f>O75+L76</f>
        <v/>
      </c>
      <c r="P76" s="335">
        <f>P75+N76</f>
        <v/>
      </c>
    </row>
    <row r="77">
      <c r="A77" t="n">
        <v>73</v>
      </c>
      <c r="B77" s="335">
        <f>MIN(A77,Assumptions!$B$6)*Assumptions!$B$4*Assumptions!$B$17</f>
        <v/>
      </c>
      <c r="C77" s="335">
        <f>MAX(0,MIN(1,(A77-'Scenario Inputs'!$N$7+1)/'Scenario Inputs'!$O$7))*'Scenario Inputs'!$H$7+MAX(0,MIN(1,(A77-'Scenario Inputs'!$N$8+1)/'Scenario Inputs'!$O$8))*'Scenario Inputs'!$H$8+MAX(0,MIN(1,(A77-'Scenario Inputs'!$N$9+1)/'Scenario Inputs'!$O$9))*'Scenario Inputs'!$H$9+MAX(0,MIN(1,(A77-'Scenario Inputs'!$N$10+1)/'Scenario Inputs'!$O$10))*'Scenario Inputs'!$H$10+MAX(0,MIN(1,(A77-'Scenario Inputs'!$N$11+1)/'Scenario Inputs'!$O$11))*'Scenario Inputs'!$H$11+MAX(0,MIN(1,(A77-'Scenario Inputs'!$N$12+1)/'Scenario Inputs'!$O$12))*'Scenario Inputs'!$H$12+MAX(0,MIN(1,(A77-'Scenario Inputs'!$N$13+1)/'Scenario Inputs'!$O$13))*'Scenario Inputs'!$H$13+MAX(0,MIN(1,(A77-'Scenario Inputs'!$N$14+1)/'Scenario Inputs'!$O$14))*'Scenario Inputs'!$H$14+MAX(0,MIN(1,(A77-'Scenario Inputs'!$N$15+1)/'Scenario Inputs'!$O$15))*'Scenario Inputs'!$H$15+MAX(0,MIN(1,(A77-'Scenario Inputs'!$N$16+1)/'Scenario Inputs'!$O$16))*'Scenario Inputs'!$H$16+MAX(0,MIN(1,(A77-'Scenario Inputs'!$N$17+1)/'Scenario Inputs'!$O$17))*'Scenario Inputs'!$H$17+MAX(0,MIN(1,(A77-'Scenario Inputs'!$N$18+1)/'Scenario Inputs'!$O$18))*'Scenario Inputs'!$H$18+MAX(0,MIN(1,(A77-'Scenario Inputs'!$N$19+1)/'Scenario Inputs'!$O$19))*'Scenario Inputs'!$H$19+MAX(0,MIN(1,(A77-'Scenario Inputs'!$N$20+1)/'Scenario Inputs'!$O$20))*'Scenario Inputs'!$H$20+MAX(0,MIN(1,(A77-'Scenario Inputs'!$N$21+1)/'Scenario Inputs'!$O$21))*'Scenario Inputs'!$H$21+MAX(0,MIN('Scenario Inputs'!$F$31,A77-'Scenario Inputs'!$F$37+1))*'Scenario Inputs'!$F$32+MAX(0,MIN('Scenario Inputs'!$F$31,A77-'Scenario Inputs'!$F$37+1))*'Scenario Inputs'!$F$36+MAX(0,MIN('Scenario Inputs'!$F$31,A77-'Scenario Inputs'!$F$37+1))*'Scenario Inputs'!$F$39+MAX(0,MIN(1,(A77-'Scenario Inputs'!$B$48+1)/'Scenario Inputs'!$B$49))*'Scenario Inputs'!$B$50</f>
        <v/>
      </c>
      <c r="D77" s="335">
        <f>MAX(0,MIN(1,(A77-'Scenario Inputs'!$N$7+1)/'Scenario Inputs'!$O$7))*'Scenario Inputs'!$J$7+MAX(0,MIN(1,(A77-'Scenario Inputs'!$N$8+1)/'Scenario Inputs'!$O$8))*'Scenario Inputs'!$J$8+MAX(0,MIN(1,(A77-'Scenario Inputs'!$N$9+1)/'Scenario Inputs'!$O$9))*'Scenario Inputs'!$J$9+MAX(0,MIN(1,(A77-'Scenario Inputs'!$N$10+1)/'Scenario Inputs'!$O$10))*'Scenario Inputs'!$J$10+MAX(0,MIN(1,(A77-'Scenario Inputs'!$N$11+1)/'Scenario Inputs'!$O$11))*'Scenario Inputs'!$J$11+MAX(0,MIN(1,(A77-'Scenario Inputs'!$N$12+1)/'Scenario Inputs'!$O$12))*'Scenario Inputs'!$J$12+MAX(0,MIN(1,(A77-'Scenario Inputs'!$N$13+1)/'Scenario Inputs'!$O$13))*'Scenario Inputs'!$J$13+MAX(0,MIN(1,(A77-'Scenario Inputs'!$N$14+1)/'Scenario Inputs'!$O$14))*'Scenario Inputs'!$J$14+MAX(0,MIN(1,(A77-'Scenario Inputs'!$N$15+1)/'Scenario Inputs'!$O$15))*'Scenario Inputs'!$J$15+MAX(0,MIN(1,(A77-'Scenario Inputs'!$N$16+1)/'Scenario Inputs'!$O$16))*'Scenario Inputs'!$J$16+MAX(0,MIN(1,(A77-'Scenario Inputs'!$N$17+1)/'Scenario Inputs'!$O$17))*'Scenario Inputs'!$J$17+MAX(0,MIN(1,(A77-'Scenario Inputs'!$N$18+1)/'Scenario Inputs'!$O$18))*'Scenario Inputs'!$J$18+MAX(0,MIN(1,(A77-'Scenario Inputs'!$N$19+1)/'Scenario Inputs'!$O$19))*'Scenario Inputs'!$J$19+MAX(0,MIN(1,(A77-'Scenario Inputs'!$N$20+1)/'Scenario Inputs'!$O$20))*'Scenario Inputs'!$J$20+MAX(0,MIN(1,(A77-'Scenario Inputs'!$N$21+1)/'Scenario Inputs'!$O$21))*'Scenario Inputs'!$J$21+MAX(0,MIN('Scenario Inputs'!$F$31,A77-'Scenario Inputs'!$F$37+1))*'Scenario Inputs'!$F$32+MAX(0,MIN('Scenario Inputs'!$F$31,A77-'Scenario Inputs'!$F$37+1))*'Scenario Inputs'!$F$36+MAX(0,MIN('Scenario Inputs'!$F$31,A77-'Scenario Inputs'!$F$37+1))*'Scenario Inputs'!$F$39+MAX(0,MIN(1,(A77-'Scenario Inputs'!$B$48+1)/'Scenario Inputs'!$B$49))*'Scenario Inputs'!$B$51</f>
        <v/>
      </c>
      <c r="E77" s="335">
        <f>C77-B77</f>
        <v/>
      </c>
      <c r="F77" s="335">
        <f>D77-B77</f>
        <v/>
      </c>
      <c r="G77" s="335">
        <f>G76+B77</f>
        <v/>
      </c>
      <c r="H77" s="335">
        <f>H76+C77</f>
        <v/>
      </c>
      <c r="I77" s="335">
        <f>H77-G77</f>
        <v/>
      </c>
      <c r="J77" s="335">
        <f>J76+D77-B77</f>
        <v/>
      </c>
      <c r="K77" s="335">
        <f>MAX(0,MIN(1,(A77-'Scenario Inputs'!$N$7+1)/'Scenario Inputs'!$O$7))*'Scenario Inputs'!$L$7+MAX(0,MIN(1,(A77-'Scenario Inputs'!$N$8+1)/'Scenario Inputs'!$O$8))*'Scenario Inputs'!$L$8+MAX(0,MIN(1,(A77-'Scenario Inputs'!$N$9+1)/'Scenario Inputs'!$O$9))*'Scenario Inputs'!$L$9+MAX(0,MIN(1,(A77-'Scenario Inputs'!$N$10+1)/'Scenario Inputs'!$O$10))*'Scenario Inputs'!$L$10+MAX(0,MIN(1,(A77-'Scenario Inputs'!$N$11+1)/'Scenario Inputs'!$O$11))*'Scenario Inputs'!$L$11+MAX(0,MIN(1,(A77-'Scenario Inputs'!$N$12+1)/'Scenario Inputs'!$O$12))*'Scenario Inputs'!$L$12+MAX(0,MIN(1,(A77-'Scenario Inputs'!$N$13+1)/'Scenario Inputs'!$O$13))*'Scenario Inputs'!$L$13+MAX(0,MIN(1,(A77-'Scenario Inputs'!$N$14+1)/'Scenario Inputs'!$O$14))*'Scenario Inputs'!$L$14+MAX(0,MIN(1,(A77-'Scenario Inputs'!$N$15+1)/'Scenario Inputs'!$O$15))*'Scenario Inputs'!$L$15+MAX(0,MIN(1,(A77-'Scenario Inputs'!$N$16+1)/'Scenario Inputs'!$O$16))*'Scenario Inputs'!$L$16+MAX(0,MIN(1,(A77-'Scenario Inputs'!$N$17+1)/'Scenario Inputs'!$O$17))*'Scenario Inputs'!$L$17+MAX(0,MIN(1,(A77-'Scenario Inputs'!$N$18+1)/'Scenario Inputs'!$O$18))*'Scenario Inputs'!$L$18+MAX(0,MIN(1,(A77-'Scenario Inputs'!$N$19+1)/'Scenario Inputs'!$O$19))*'Scenario Inputs'!$L$19+MAX(0,MIN(1,(A77-'Scenario Inputs'!$N$20+1)/'Scenario Inputs'!$O$20))*'Scenario Inputs'!$L$20+MAX(0,MIN(1,(A77-'Scenario Inputs'!$N$21+1)/'Scenario Inputs'!$O$21))*'Scenario Inputs'!$L$21+MAX(0,MIN(1,(A77-'Scenario Inputs'!$B$48+1)/'Scenario Inputs'!$B$49))*'Scenario Inputs'!$B$52</f>
        <v/>
      </c>
      <c r="L77" s="335">
        <f>K77*'Scenario Inputs'!$B$4</f>
        <v/>
      </c>
      <c r="M77" s="335">
        <f>B77-L77</f>
        <v/>
      </c>
      <c r="N77" s="335">
        <f>D77+L77-B77</f>
        <v/>
      </c>
      <c r="O77" s="335">
        <f>O76+L77</f>
        <v/>
      </c>
      <c r="P77" s="335">
        <f>P76+N77</f>
        <v/>
      </c>
    </row>
    <row r="78">
      <c r="A78" t="n">
        <v>74</v>
      </c>
      <c r="B78" s="335">
        <f>MIN(A78,Assumptions!$B$6)*Assumptions!$B$4*Assumptions!$B$17</f>
        <v/>
      </c>
      <c r="C78" s="335">
        <f>MAX(0,MIN(1,(A78-'Scenario Inputs'!$N$7+1)/'Scenario Inputs'!$O$7))*'Scenario Inputs'!$H$7+MAX(0,MIN(1,(A78-'Scenario Inputs'!$N$8+1)/'Scenario Inputs'!$O$8))*'Scenario Inputs'!$H$8+MAX(0,MIN(1,(A78-'Scenario Inputs'!$N$9+1)/'Scenario Inputs'!$O$9))*'Scenario Inputs'!$H$9+MAX(0,MIN(1,(A78-'Scenario Inputs'!$N$10+1)/'Scenario Inputs'!$O$10))*'Scenario Inputs'!$H$10+MAX(0,MIN(1,(A78-'Scenario Inputs'!$N$11+1)/'Scenario Inputs'!$O$11))*'Scenario Inputs'!$H$11+MAX(0,MIN(1,(A78-'Scenario Inputs'!$N$12+1)/'Scenario Inputs'!$O$12))*'Scenario Inputs'!$H$12+MAX(0,MIN(1,(A78-'Scenario Inputs'!$N$13+1)/'Scenario Inputs'!$O$13))*'Scenario Inputs'!$H$13+MAX(0,MIN(1,(A78-'Scenario Inputs'!$N$14+1)/'Scenario Inputs'!$O$14))*'Scenario Inputs'!$H$14+MAX(0,MIN(1,(A78-'Scenario Inputs'!$N$15+1)/'Scenario Inputs'!$O$15))*'Scenario Inputs'!$H$15+MAX(0,MIN(1,(A78-'Scenario Inputs'!$N$16+1)/'Scenario Inputs'!$O$16))*'Scenario Inputs'!$H$16+MAX(0,MIN(1,(A78-'Scenario Inputs'!$N$17+1)/'Scenario Inputs'!$O$17))*'Scenario Inputs'!$H$17+MAX(0,MIN(1,(A78-'Scenario Inputs'!$N$18+1)/'Scenario Inputs'!$O$18))*'Scenario Inputs'!$H$18+MAX(0,MIN(1,(A78-'Scenario Inputs'!$N$19+1)/'Scenario Inputs'!$O$19))*'Scenario Inputs'!$H$19+MAX(0,MIN(1,(A78-'Scenario Inputs'!$N$20+1)/'Scenario Inputs'!$O$20))*'Scenario Inputs'!$H$20+MAX(0,MIN(1,(A78-'Scenario Inputs'!$N$21+1)/'Scenario Inputs'!$O$21))*'Scenario Inputs'!$H$21+MAX(0,MIN('Scenario Inputs'!$F$31,A78-'Scenario Inputs'!$F$37+1))*'Scenario Inputs'!$F$32+MAX(0,MIN('Scenario Inputs'!$F$31,A78-'Scenario Inputs'!$F$37+1))*'Scenario Inputs'!$F$36+MAX(0,MIN('Scenario Inputs'!$F$31,A78-'Scenario Inputs'!$F$37+1))*'Scenario Inputs'!$F$39+MAX(0,MIN(1,(A78-'Scenario Inputs'!$B$48+1)/'Scenario Inputs'!$B$49))*'Scenario Inputs'!$B$50</f>
        <v/>
      </c>
      <c r="D78" s="335">
        <f>MAX(0,MIN(1,(A78-'Scenario Inputs'!$N$7+1)/'Scenario Inputs'!$O$7))*'Scenario Inputs'!$J$7+MAX(0,MIN(1,(A78-'Scenario Inputs'!$N$8+1)/'Scenario Inputs'!$O$8))*'Scenario Inputs'!$J$8+MAX(0,MIN(1,(A78-'Scenario Inputs'!$N$9+1)/'Scenario Inputs'!$O$9))*'Scenario Inputs'!$J$9+MAX(0,MIN(1,(A78-'Scenario Inputs'!$N$10+1)/'Scenario Inputs'!$O$10))*'Scenario Inputs'!$J$10+MAX(0,MIN(1,(A78-'Scenario Inputs'!$N$11+1)/'Scenario Inputs'!$O$11))*'Scenario Inputs'!$J$11+MAX(0,MIN(1,(A78-'Scenario Inputs'!$N$12+1)/'Scenario Inputs'!$O$12))*'Scenario Inputs'!$J$12+MAX(0,MIN(1,(A78-'Scenario Inputs'!$N$13+1)/'Scenario Inputs'!$O$13))*'Scenario Inputs'!$J$13+MAX(0,MIN(1,(A78-'Scenario Inputs'!$N$14+1)/'Scenario Inputs'!$O$14))*'Scenario Inputs'!$J$14+MAX(0,MIN(1,(A78-'Scenario Inputs'!$N$15+1)/'Scenario Inputs'!$O$15))*'Scenario Inputs'!$J$15+MAX(0,MIN(1,(A78-'Scenario Inputs'!$N$16+1)/'Scenario Inputs'!$O$16))*'Scenario Inputs'!$J$16+MAX(0,MIN(1,(A78-'Scenario Inputs'!$N$17+1)/'Scenario Inputs'!$O$17))*'Scenario Inputs'!$J$17+MAX(0,MIN(1,(A78-'Scenario Inputs'!$N$18+1)/'Scenario Inputs'!$O$18))*'Scenario Inputs'!$J$18+MAX(0,MIN(1,(A78-'Scenario Inputs'!$N$19+1)/'Scenario Inputs'!$O$19))*'Scenario Inputs'!$J$19+MAX(0,MIN(1,(A78-'Scenario Inputs'!$N$20+1)/'Scenario Inputs'!$O$20))*'Scenario Inputs'!$J$20+MAX(0,MIN(1,(A78-'Scenario Inputs'!$N$21+1)/'Scenario Inputs'!$O$21))*'Scenario Inputs'!$J$21+MAX(0,MIN('Scenario Inputs'!$F$31,A78-'Scenario Inputs'!$F$37+1))*'Scenario Inputs'!$F$32+MAX(0,MIN('Scenario Inputs'!$F$31,A78-'Scenario Inputs'!$F$37+1))*'Scenario Inputs'!$F$36+MAX(0,MIN('Scenario Inputs'!$F$31,A78-'Scenario Inputs'!$F$37+1))*'Scenario Inputs'!$F$39+MAX(0,MIN(1,(A78-'Scenario Inputs'!$B$48+1)/'Scenario Inputs'!$B$49))*'Scenario Inputs'!$B$51</f>
        <v/>
      </c>
      <c r="E78" s="335">
        <f>C78-B78</f>
        <v/>
      </c>
      <c r="F78" s="335">
        <f>D78-B78</f>
        <v/>
      </c>
      <c r="G78" s="335">
        <f>G77+B78</f>
        <v/>
      </c>
      <c r="H78" s="335">
        <f>H77+C78</f>
        <v/>
      </c>
      <c r="I78" s="335">
        <f>H78-G78</f>
        <v/>
      </c>
      <c r="J78" s="335">
        <f>J77+D78-B78</f>
        <v/>
      </c>
      <c r="K78" s="335">
        <f>MAX(0,MIN(1,(A78-'Scenario Inputs'!$N$7+1)/'Scenario Inputs'!$O$7))*'Scenario Inputs'!$L$7+MAX(0,MIN(1,(A78-'Scenario Inputs'!$N$8+1)/'Scenario Inputs'!$O$8))*'Scenario Inputs'!$L$8+MAX(0,MIN(1,(A78-'Scenario Inputs'!$N$9+1)/'Scenario Inputs'!$O$9))*'Scenario Inputs'!$L$9+MAX(0,MIN(1,(A78-'Scenario Inputs'!$N$10+1)/'Scenario Inputs'!$O$10))*'Scenario Inputs'!$L$10+MAX(0,MIN(1,(A78-'Scenario Inputs'!$N$11+1)/'Scenario Inputs'!$O$11))*'Scenario Inputs'!$L$11+MAX(0,MIN(1,(A78-'Scenario Inputs'!$N$12+1)/'Scenario Inputs'!$O$12))*'Scenario Inputs'!$L$12+MAX(0,MIN(1,(A78-'Scenario Inputs'!$N$13+1)/'Scenario Inputs'!$O$13))*'Scenario Inputs'!$L$13+MAX(0,MIN(1,(A78-'Scenario Inputs'!$N$14+1)/'Scenario Inputs'!$O$14))*'Scenario Inputs'!$L$14+MAX(0,MIN(1,(A78-'Scenario Inputs'!$N$15+1)/'Scenario Inputs'!$O$15))*'Scenario Inputs'!$L$15+MAX(0,MIN(1,(A78-'Scenario Inputs'!$N$16+1)/'Scenario Inputs'!$O$16))*'Scenario Inputs'!$L$16+MAX(0,MIN(1,(A78-'Scenario Inputs'!$N$17+1)/'Scenario Inputs'!$O$17))*'Scenario Inputs'!$L$17+MAX(0,MIN(1,(A78-'Scenario Inputs'!$N$18+1)/'Scenario Inputs'!$O$18))*'Scenario Inputs'!$L$18+MAX(0,MIN(1,(A78-'Scenario Inputs'!$N$19+1)/'Scenario Inputs'!$O$19))*'Scenario Inputs'!$L$19+MAX(0,MIN(1,(A78-'Scenario Inputs'!$N$20+1)/'Scenario Inputs'!$O$20))*'Scenario Inputs'!$L$20+MAX(0,MIN(1,(A78-'Scenario Inputs'!$N$21+1)/'Scenario Inputs'!$O$21))*'Scenario Inputs'!$L$21+MAX(0,MIN(1,(A78-'Scenario Inputs'!$B$48+1)/'Scenario Inputs'!$B$49))*'Scenario Inputs'!$B$52</f>
        <v/>
      </c>
      <c r="L78" s="335">
        <f>K78*'Scenario Inputs'!$B$4</f>
        <v/>
      </c>
      <c r="M78" s="335">
        <f>B78-L78</f>
        <v/>
      </c>
      <c r="N78" s="335">
        <f>D78+L78-B78</f>
        <v/>
      </c>
      <c r="O78" s="335">
        <f>O77+L78</f>
        <v/>
      </c>
      <c r="P78" s="335">
        <f>P77+N78</f>
        <v/>
      </c>
    </row>
    <row r="79">
      <c r="A79" t="n">
        <v>75</v>
      </c>
      <c r="B79" s="335">
        <f>MIN(A79,Assumptions!$B$6)*Assumptions!$B$4*Assumptions!$B$17</f>
        <v/>
      </c>
      <c r="C79" s="335">
        <f>MAX(0,MIN(1,(A79-'Scenario Inputs'!$N$7+1)/'Scenario Inputs'!$O$7))*'Scenario Inputs'!$H$7+MAX(0,MIN(1,(A79-'Scenario Inputs'!$N$8+1)/'Scenario Inputs'!$O$8))*'Scenario Inputs'!$H$8+MAX(0,MIN(1,(A79-'Scenario Inputs'!$N$9+1)/'Scenario Inputs'!$O$9))*'Scenario Inputs'!$H$9+MAX(0,MIN(1,(A79-'Scenario Inputs'!$N$10+1)/'Scenario Inputs'!$O$10))*'Scenario Inputs'!$H$10+MAX(0,MIN(1,(A79-'Scenario Inputs'!$N$11+1)/'Scenario Inputs'!$O$11))*'Scenario Inputs'!$H$11+MAX(0,MIN(1,(A79-'Scenario Inputs'!$N$12+1)/'Scenario Inputs'!$O$12))*'Scenario Inputs'!$H$12+MAX(0,MIN(1,(A79-'Scenario Inputs'!$N$13+1)/'Scenario Inputs'!$O$13))*'Scenario Inputs'!$H$13+MAX(0,MIN(1,(A79-'Scenario Inputs'!$N$14+1)/'Scenario Inputs'!$O$14))*'Scenario Inputs'!$H$14+MAX(0,MIN(1,(A79-'Scenario Inputs'!$N$15+1)/'Scenario Inputs'!$O$15))*'Scenario Inputs'!$H$15+MAX(0,MIN(1,(A79-'Scenario Inputs'!$N$16+1)/'Scenario Inputs'!$O$16))*'Scenario Inputs'!$H$16+MAX(0,MIN(1,(A79-'Scenario Inputs'!$N$17+1)/'Scenario Inputs'!$O$17))*'Scenario Inputs'!$H$17+MAX(0,MIN(1,(A79-'Scenario Inputs'!$N$18+1)/'Scenario Inputs'!$O$18))*'Scenario Inputs'!$H$18+MAX(0,MIN(1,(A79-'Scenario Inputs'!$N$19+1)/'Scenario Inputs'!$O$19))*'Scenario Inputs'!$H$19+MAX(0,MIN(1,(A79-'Scenario Inputs'!$N$20+1)/'Scenario Inputs'!$O$20))*'Scenario Inputs'!$H$20+MAX(0,MIN(1,(A79-'Scenario Inputs'!$N$21+1)/'Scenario Inputs'!$O$21))*'Scenario Inputs'!$H$21+MAX(0,MIN('Scenario Inputs'!$F$31,A79-'Scenario Inputs'!$F$37+1))*'Scenario Inputs'!$F$32+MAX(0,MIN('Scenario Inputs'!$F$31,A79-'Scenario Inputs'!$F$37+1))*'Scenario Inputs'!$F$36+MAX(0,MIN('Scenario Inputs'!$F$31,A79-'Scenario Inputs'!$F$37+1))*'Scenario Inputs'!$F$39+MAX(0,MIN(1,(A79-'Scenario Inputs'!$B$48+1)/'Scenario Inputs'!$B$49))*'Scenario Inputs'!$B$50</f>
        <v/>
      </c>
      <c r="D79" s="335">
        <f>MAX(0,MIN(1,(A79-'Scenario Inputs'!$N$7+1)/'Scenario Inputs'!$O$7))*'Scenario Inputs'!$J$7+MAX(0,MIN(1,(A79-'Scenario Inputs'!$N$8+1)/'Scenario Inputs'!$O$8))*'Scenario Inputs'!$J$8+MAX(0,MIN(1,(A79-'Scenario Inputs'!$N$9+1)/'Scenario Inputs'!$O$9))*'Scenario Inputs'!$J$9+MAX(0,MIN(1,(A79-'Scenario Inputs'!$N$10+1)/'Scenario Inputs'!$O$10))*'Scenario Inputs'!$J$10+MAX(0,MIN(1,(A79-'Scenario Inputs'!$N$11+1)/'Scenario Inputs'!$O$11))*'Scenario Inputs'!$J$11+MAX(0,MIN(1,(A79-'Scenario Inputs'!$N$12+1)/'Scenario Inputs'!$O$12))*'Scenario Inputs'!$J$12+MAX(0,MIN(1,(A79-'Scenario Inputs'!$N$13+1)/'Scenario Inputs'!$O$13))*'Scenario Inputs'!$J$13+MAX(0,MIN(1,(A79-'Scenario Inputs'!$N$14+1)/'Scenario Inputs'!$O$14))*'Scenario Inputs'!$J$14+MAX(0,MIN(1,(A79-'Scenario Inputs'!$N$15+1)/'Scenario Inputs'!$O$15))*'Scenario Inputs'!$J$15+MAX(0,MIN(1,(A79-'Scenario Inputs'!$N$16+1)/'Scenario Inputs'!$O$16))*'Scenario Inputs'!$J$16+MAX(0,MIN(1,(A79-'Scenario Inputs'!$N$17+1)/'Scenario Inputs'!$O$17))*'Scenario Inputs'!$J$17+MAX(0,MIN(1,(A79-'Scenario Inputs'!$N$18+1)/'Scenario Inputs'!$O$18))*'Scenario Inputs'!$J$18+MAX(0,MIN(1,(A79-'Scenario Inputs'!$N$19+1)/'Scenario Inputs'!$O$19))*'Scenario Inputs'!$J$19+MAX(0,MIN(1,(A79-'Scenario Inputs'!$N$20+1)/'Scenario Inputs'!$O$20))*'Scenario Inputs'!$J$20+MAX(0,MIN(1,(A79-'Scenario Inputs'!$N$21+1)/'Scenario Inputs'!$O$21))*'Scenario Inputs'!$J$21+MAX(0,MIN('Scenario Inputs'!$F$31,A79-'Scenario Inputs'!$F$37+1))*'Scenario Inputs'!$F$32+MAX(0,MIN('Scenario Inputs'!$F$31,A79-'Scenario Inputs'!$F$37+1))*'Scenario Inputs'!$F$36+MAX(0,MIN('Scenario Inputs'!$F$31,A79-'Scenario Inputs'!$F$37+1))*'Scenario Inputs'!$F$39+MAX(0,MIN(1,(A79-'Scenario Inputs'!$B$48+1)/'Scenario Inputs'!$B$49))*'Scenario Inputs'!$B$51</f>
        <v/>
      </c>
      <c r="E79" s="335">
        <f>C79-B79</f>
        <v/>
      </c>
      <c r="F79" s="335">
        <f>D79-B79</f>
        <v/>
      </c>
      <c r="G79" s="335">
        <f>G78+B79</f>
        <v/>
      </c>
      <c r="H79" s="335">
        <f>H78+C79</f>
        <v/>
      </c>
      <c r="I79" s="335">
        <f>H79-G79</f>
        <v/>
      </c>
      <c r="J79" s="335">
        <f>J78+D79-B79</f>
        <v/>
      </c>
      <c r="K79" s="335">
        <f>MAX(0,MIN(1,(A79-'Scenario Inputs'!$N$7+1)/'Scenario Inputs'!$O$7))*'Scenario Inputs'!$L$7+MAX(0,MIN(1,(A79-'Scenario Inputs'!$N$8+1)/'Scenario Inputs'!$O$8))*'Scenario Inputs'!$L$8+MAX(0,MIN(1,(A79-'Scenario Inputs'!$N$9+1)/'Scenario Inputs'!$O$9))*'Scenario Inputs'!$L$9+MAX(0,MIN(1,(A79-'Scenario Inputs'!$N$10+1)/'Scenario Inputs'!$O$10))*'Scenario Inputs'!$L$10+MAX(0,MIN(1,(A79-'Scenario Inputs'!$N$11+1)/'Scenario Inputs'!$O$11))*'Scenario Inputs'!$L$11+MAX(0,MIN(1,(A79-'Scenario Inputs'!$N$12+1)/'Scenario Inputs'!$O$12))*'Scenario Inputs'!$L$12+MAX(0,MIN(1,(A79-'Scenario Inputs'!$N$13+1)/'Scenario Inputs'!$O$13))*'Scenario Inputs'!$L$13+MAX(0,MIN(1,(A79-'Scenario Inputs'!$N$14+1)/'Scenario Inputs'!$O$14))*'Scenario Inputs'!$L$14+MAX(0,MIN(1,(A79-'Scenario Inputs'!$N$15+1)/'Scenario Inputs'!$O$15))*'Scenario Inputs'!$L$15+MAX(0,MIN(1,(A79-'Scenario Inputs'!$N$16+1)/'Scenario Inputs'!$O$16))*'Scenario Inputs'!$L$16+MAX(0,MIN(1,(A79-'Scenario Inputs'!$N$17+1)/'Scenario Inputs'!$O$17))*'Scenario Inputs'!$L$17+MAX(0,MIN(1,(A79-'Scenario Inputs'!$N$18+1)/'Scenario Inputs'!$O$18))*'Scenario Inputs'!$L$18+MAX(0,MIN(1,(A79-'Scenario Inputs'!$N$19+1)/'Scenario Inputs'!$O$19))*'Scenario Inputs'!$L$19+MAX(0,MIN(1,(A79-'Scenario Inputs'!$N$20+1)/'Scenario Inputs'!$O$20))*'Scenario Inputs'!$L$20+MAX(0,MIN(1,(A79-'Scenario Inputs'!$N$21+1)/'Scenario Inputs'!$O$21))*'Scenario Inputs'!$L$21+MAX(0,MIN(1,(A79-'Scenario Inputs'!$B$48+1)/'Scenario Inputs'!$B$49))*'Scenario Inputs'!$B$52</f>
        <v/>
      </c>
      <c r="L79" s="335">
        <f>K79*'Scenario Inputs'!$B$4</f>
        <v/>
      </c>
      <c r="M79" s="335">
        <f>B79-L79</f>
        <v/>
      </c>
      <c r="N79" s="335">
        <f>D79+L79-B79</f>
        <v/>
      </c>
      <c r="O79" s="335">
        <f>O78+L79</f>
        <v/>
      </c>
      <c r="P79" s="335">
        <f>P78+N79</f>
        <v/>
      </c>
    </row>
    <row r="80">
      <c r="A80" t="n">
        <v>76</v>
      </c>
      <c r="B80" s="335">
        <f>MIN(A80,Assumptions!$B$6)*Assumptions!$B$4*Assumptions!$B$17</f>
        <v/>
      </c>
      <c r="C80" s="335">
        <f>MAX(0,MIN(1,(A80-'Scenario Inputs'!$N$7+1)/'Scenario Inputs'!$O$7))*'Scenario Inputs'!$H$7+MAX(0,MIN(1,(A80-'Scenario Inputs'!$N$8+1)/'Scenario Inputs'!$O$8))*'Scenario Inputs'!$H$8+MAX(0,MIN(1,(A80-'Scenario Inputs'!$N$9+1)/'Scenario Inputs'!$O$9))*'Scenario Inputs'!$H$9+MAX(0,MIN(1,(A80-'Scenario Inputs'!$N$10+1)/'Scenario Inputs'!$O$10))*'Scenario Inputs'!$H$10+MAX(0,MIN(1,(A80-'Scenario Inputs'!$N$11+1)/'Scenario Inputs'!$O$11))*'Scenario Inputs'!$H$11+MAX(0,MIN(1,(A80-'Scenario Inputs'!$N$12+1)/'Scenario Inputs'!$O$12))*'Scenario Inputs'!$H$12+MAX(0,MIN(1,(A80-'Scenario Inputs'!$N$13+1)/'Scenario Inputs'!$O$13))*'Scenario Inputs'!$H$13+MAX(0,MIN(1,(A80-'Scenario Inputs'!$N$14+1)/'Scenario Inputs'!$O$14))*'Scenario Inputs'!$H$14+MAX(0,MIN(1,(A80-'Scenario Inputs'!$N$15+1)/'Scenario Inputs'!$O$15))*'Scenario Inputs'!$H$15+MAX(0,MIN(1,(A80-'Scenario Inputs'!$N$16+1)/'Scenario Inputs'!$O$16))*'Scenario Inputs'!$H$16+MAX(0,MIN(1,(A80-'Scenario Inputs'!$N$17+1)/'Scenario Inputs'!$O$17))*'Scenario Inputs'!$H$17+MAX(0,MIN(1,(A80-'Scenario Inputs'!$N$18+1)/'Scenario Inputs'!$O$18))*'Scenario Inputs'!$H$18+MAX(0,MIN(1,(A80-'Scenario Inputs'!$N$19+1)/'Scenario Inputs'!$O$19))*'Scenario Inputs'!$H$19+MAX(0,MIN(1,(A80-'Scenario Inputs'!$N$20+1)/'Scenario Inputs'!$O$20))*'Scenario Inputs'!$H$20+MAX(0,MIN(1,(A80-'Scenario Inputs'!$N$21+1)/'Scenario Inputs'!$O$21))*'Scenario Inputs'!$H$21+MAX(0,MIN('Scenario Inputs'!$F$31,A80-'Scenario Inputs'!$F$37+1))*'Scenario Inputs'!$F$32+MAX(0,MIN('Scenario Inputs'!$F$31,A80-'Scenario Inputs'!$F$37+1))*'Scenario Inputs'!$F$36+MAX(0,MIN('Scenario Inputs'!$F$31,A80-'Scenario Inputs'!$F$37+1))*'Scenario Inputs'!$F$39+MAX(0,MIN(1,(A80-'Scenario Inputs'!$B$48+1)/'Scenario Inputs'!$B$49))*'Scenario Inputs'!$B$50</f>
        <v/>
      </c>
      <c r="D80" s="335">
        <f>MAX(0,MIN(1,(A80-'Scenario Inputs'!$N$7+1)/'Scenario Inputs'!$O$7))*'Scenario Inputs'!$J$7+MAX(0,MIN(1,(A80-'Scenario Inputs'!$N$8+1)/'Scenario Inputs'!$O$8))*'Scenario Inputs'!$J$8+MAX(0,MIN(1,(A80-'Scenario Inputs'!$N$9+1)/'Scenario Inputs'!$O$9))*'Scenario Inputs'!$J$9+MAX(0,MIN(1,(A80-'Scenario Inputs'!$N$10+1)/'Scenario Inputs'!$O$10))*'Scenario Inputs'!$J$10+MAX(0,MIN(1,(A80-'Scenario Inputs'!$N$11+1)/'Scenario Inputs'!$O$11))*'Scenario Inputs'!$J$11+MAX(0,MIN(1,(A80-'Scenario Inputs'!$N$12+1)/'Scenario Inputs'!$O$12))*'Scenario Inputs'!$J$12+MAX(0,MIN(1,(A80-'Scenario Inputs'!$N$13+1)/'Scenario Inputs'!$O$13))*'Scenario Inputs'!$J$13+MAX(0,MIN(1,(A80-'Scenario Inputs'!$N$14+1)/'Scenario Inputs'!$O$14))*'Scenario Inputs'!$J$14+MAX(0,MIN(1,(A80-'Scenario Inputs'!$N$15+1)/'Scenario Inputs'!$O$15))*'Scenario Inputs'!$J$15+MAX(0,MIN(1,(A80-'Scenario Inputs'!$N$16+1)/'Scenario Inputs'!$O$16))*'Scenario Inputs'!$J$16+MAX(0,MIN(1,(A80-'Scenario Inputs'!$N$17+1)/'Scenario Inputs'!$O$17))*'Scenario Inputs'!$J$17+MAX(0,MIN(1,(A80-'Scenario Inputs'!$N$18+1)/'Scenario Inputs'!$O$18))*'Scenario Inputs'!$J$18+MAX(0,MIN(1,(A80-'Scenario Inputs'!$N$19+1)/'Scenario Inputs'!$O$19))*'Scenario Inputs'!$J$19+MAX(0,MIN(1,(A80-'Scenario Inputs'!$N$20+1)/'Scenario Inputs'!$O$20))*'Scenario Inputs'!$J$20+MAX(0,MIN(1,(A80-'Scenario Inputs'!$N$21+1)/'Scenario Inputs'!$O$21))*'Scenario Inputs'!$J$21+MAX(0,MIN('Scenario Inputs'!$F$31,A80-'Scenario Inputs'!$F$37+1))*'Scenario Inputs'!$F$32+MAX(0,MIN('Scenario Inputs'!$F$31,A80-'Scenario Inputs'!$F$37+1))*'Scenario Inputs'!$F$36+MAX(0,MIN('Scenario Inputs'!$F$31,A80-'Scenario Inputs'!$F$37+1))*'Scenario Inputs'!$F$39+MAX(0,MIN(1,(A80-'Scenario Inputs'!$B$48+1)/'Scenario Inputs'!$B$49))*'Scenario Inputs'!$B$51</f>
        <v/>
      </c>
      <c r="E80" s="335">
        <f>C80-B80</f>
        <v/>
      </c>
      <c r="F80" s="335">
        <f>D80-B80</f>
        <v/>
      </c>
      <c r="G80" s="335">
        <f>G79+B80</f>
        <v/>
      </c>
      <c r="H80" s="335">
        <f>H79+C80</f>
        <v/>
      </c>
      <c r="I80" s="335">
        <f>H80-G80</f>
        <v/>
      </c>
      <c r="J80" s="335">
        <f>J79+D80-B80</f>
        <v/>
      </c>
      <c r="K80" s="335">
        <f>MAX(0,MIN(1,(A80-'Scenario Inputs'!$N$7+1)/'Scenario Inputs'!$O$7))*'Scenario Inputs'!$L$7+MAX(0,MIN(1,(A80-'Scenario Inputs'!$N$8+1)/'Scenario Inputs'!$O$8))*'Scenario Inputs'!$L$8+MAX(0,MIN(1,(A80-'Scenario Inputs'!$N$9+1)/'Scenario Inputs'!$O$9))*'Scenario Inputs'!$L$9+MAX(0,MIN(1,(A80-'Scenario Inputs'!$N$10+1)/'Scenario Inputs'!$O$10))*'Scenario Inputs'!$L$10+MAX(0,MIN(1,(A80-'Scenario Inputs'!$N$11+1)/'Scenario Inputs'!$O$11))*'Scenario Inputs'!$L$11+MAX(0,MIN(1,(A80-'Scenario Inputs'!$N$12+1)/'Scenario Inputs'!$O$12))*'Scenario Inputs'!$L$12+MAX(0,MIN(1,(A80-'Scenario Inputs'!$N$13+1)/'Scenario Inputs'!$O$13))*'Scenario Inputs'!$L$13+MAX(0,MIN(1,(A80-'Scenario Inputs'!$N$14+1)/'Scenario Inputs'!$O$14))*'Scenario Inputs'!$L$14+MAX(0,MIN(1,(A80-'Scenario Inputs'!$N$15+1)/'Scenario Inputs'!$O$15))*'Scenario Inputs'!$L$15+MAX(0,MIN(1,(A80-'Scenario Inputs'!$N$16+1)/'Scenario Inputs'!$O$16))*'Scenario Inputs'!$L$16+MAX(0,MIN(1,(A80-'Scenario Inputs'!$N$17+1)/'Scenario Inputs'!$O$17))*'Scenario Inputs'!$L$17+MAX(0,MIN(1,(A80-'Scenario Inputs'!$N$18+1)/'Scenario Inputs'!$O$18))*'Scenario Inputs'!$L$18+MAX(0,MIN(1,(A80-'Scenario Inputs'!$N$19+1)/'Scenario Inputs'!$O$19))*'Scenario Inputs'!$L$19+MAX(0,MIN(1,(A80-'Scenario Inputs'!$N$20+1)/'Scenario Inputs'!$O$20))*'Scenario Inputs'!$L$20+MAX(0,MIN(1,(A80-'Scenario Inputs'!$N$21+1)/'Scenario Inputs'!$O$21))*'Scenario Inputs'!$L$21+MAX(0,MIN(1,(A80-'Scenario Inputs'!$B$48+1)/'Scenario Inputs'!$B$49))*'Scenario Inputs'!$B$52</f>
        <v/>
      </c>
      <c r="L80" s="335">
        <f>K80*'Scenario Inputs'!$B$4</f>
        <v/>
      </c>
      <c r="M80" s="335">
        <f>B80-L80</f>
        <v/>
      </c>
      <c r="N80" s="335">
        <f>D80+L80-B80</f>
        <v/>
      </c>
      <c r="O80" s="335">
        <f>O79+L80</f>
        <v/>
      </c>
      <c r="P80" s="335">
        <f>P79+N80</f>
        <v/>
      </c>
    </row>
    <row r="81">
      <c r="A81" t="n">
        <v>77</v>
      </c>
      <c r="B81" s="335">
        <f>MIN(A81,Assumptions!$B$6)*Assumptions!$B$4*Assumptions!$B$17</f>
        <v/>
      </c>
      <c r="C81" s="335">
        <f>MAX(0,MIN(1,(A81-'Scenario Inputs'!$N$7+1)/'Scenario Inputs'!$O$7))*'Scenario Inputs'!$H$7+MAX(0,MIN(1,(A81-'Scenario Inputs'!$N$8+1)/'Scenario Inputs'!$O$8))*'Scenario Inputs'!$H$8+MAX(0,MIN(1,(A81-'Scenario Inputs'!$N$9+1)/'Scenario Inputs'!$O$9))*'Scenario Inputs'!$H$9+MAX(0,MIN(1,(A81-'Scenario Inputs'!$N$10+1)/'Scenario Inputs'!$O$10))*'Scenario Inputs'!$H$10+MAX(0,MIN(1,(A81-'Scenario Inputs'!$N$11+1)/'Scenario Inputs'!$O$11))*'Scenario Inputs'!$H$11+MAX(0,MIN(1,(A81-'Scenario Inputs'!$N$12+1)/'Scenario Inputs'!$O$12))*'Scenario Inputs'!$H$12+MAX(0,MIN(1,(A81-'Scenario Inputs'!$N$13+1)/'Scenario Inputs'!$O$13))*'Scenario Inputs'!$H$13+MAX(0,MIN(1,(A81-'Scenario Inputs'!$N$14+1)/'Scenario Inputs'!$O$14))*'Scenario Inputs'!$H$14+MAX(0,MIN(1,(A81-'Scenario Inputs'!$N$15+1)/'Scenario Inputs'!$O$15))*'Scenario Inputs'!$H$15+MAX(0,MIN(1,(A81-'Scenario Inputs'!$N$16+1)/'Scenario Inputs'!$O$16))*'Scenario Inputs'!$H$16+MAX(0,MIN(1,(A81-'Scenario Inputs'!$N$17+1)/'Scenario Inputs'!$O$17))*'Scenario Inputs'!$H$17+MAX(0,MIN(1,(A81-'Scenario Inputs'!$N$18+1)/'Scenario Inputs'!$O$18))*'Scenario Inputs'!$H$18+MAX(0,MIN(1,(A81-'Scenario Inputs'!$N$19+1)/'Scenario Inputs'!$O$19))*'Scenario Inputs'!$H$19+MAX(0,MIN(1,(A81-'Scenario Inputs'!$N$20+1)/'Scenario Inputs'!$O$20))*'Scenario Inputs'!$H$20+MAX(0,MIN(1,(A81-'Scenario Inputs'!$N$21+1)/'Scenario Inputs'!$O$21))*'Scenario Inputs'!$H$21+MAX(0,MIN('Scenario Inputs'!$F$31,A81-'Scenario Inputs'!$F$37+1))*'Scenario Inputs'!$F$32+MAX(0,MIN('Scenario Inputs'!$F$31,A81-'Scenario Inputs'!$F$37+1))*'Scenario Inputs'!$F$36+MAX(0,MIN('Scenario Inputs'!$F$31,A81-'Scenario Inputs'!$F$37+1))*'Scenario Inputs'!$F$39+MAX(0,MIN(1,(A81-'Scenario Inputs'!$B$48+1)/'Scenario Inputs'!$B$49))*'Scenario Inputs'!$B$50</f>
        <v/>
      </c>
      <c r="D81" s="335">
        <f>MAX(0,MIN(1,(A81-'Scenario Inputs'!$N$7+1)/'Scenario Inputs'!$O$7))*'Scenario Inputs'!$J$7+MAX(0,MIN(1,(A81-'Scenario Inputs'!$N$8+1)/'Scenario Inputs'!$O$8))*'Scenario Inputs'!$J$8+MAX(0,MIN(1,(A81-'Scenario Inputs'!$N$9+1)/'Scenario Inputs'!$O$9))*'Scenario Inputs'!$J$9+MAX(0,MIN(1,(A81-'Scenario Inputs'!$N$10+1)/'Scenario Inputs'!$O$10))*'Scenario Inputs'!$J$10+MAX(0,MIN(1,(A81-'Scenario Inputs'!$N$11+1)/'Scenario Inputs'!$O$11))*'Scenario Inputs'!$J$11+MAX(0,MIN(1,(A81-'Scenario Inputs'!$N$12+1)/'Scenario Inputs'!$O$12))*'Scenario Inputs'!$J$12+MAX(0,MIN(1,(A81-'Scenario Inputs'!$N$13+1)/'Scenario Inputs'!$O$13))*'Scenario Inputs'!$J$13+MAX(0,MIN(1,(A81-'Scenario Inputs'!$N$14+1)/'Scenario Inputs'!$O$14))*'Scenario Inputs'!$J$14+MAX(0,MIN(1,(A81-'Scenario Inputs'!$N$15+1)/'Scenario Inputs'!$O$15))*'Scenario Inputs'!$J$15+MAX(0,MIN(1,(A81-'Scenario Inputs'!$N$16+1)/'Scenario Inputs'!$O$16))*'Scenario Inputs'!$J$16+MAX(0,MIN(1,(A81-'Scenario Inputs'!$N$17+1)/'Scenario Inputs'!$O$17))*'Scenario Inputs'!$J$17+MAX(0,MIN(1,(A81-'Scenario Inputs'!$N$18+1)/'Scenario Inputs'!$O$18))*'Scenario Inputs'!$J$18+MAX(0,MIN(1,(A81-'Scenario Inputs'!$N$19+1)/'Scenario Inputs'!$O$19))*'Scenario Inputs'!$J$19+MAX(0,MIN(1,(A81-'Scenario Inputs'!$N$20+1)/'Scenario Inputs'!$O$20))*'Scenario Inputs'!$J$20+MAX(0,MIN(1,(A81-'Scenario Inputs'!$N$21+1)/'Scenario Inputs'!$O$21))*'Scenario Inputs'!$J$21+MAX(0,MIN('Scenario Inputs'!$F$31,A81-'Scenario Inputs'!$F$37+1))*'Scenario Inputs'!$F$32+MAX(0,MIN('Scenario Inputs'!$F$31,A81-'Scenario Inputs'!$F$37+1))*'Scenario Inputs'!$F$36+MAX(0,MIN('Scenario Inputs'!$F$31,A81-'Scenario Inputs'!$F$37+1))*'Scenario Inputs'!$F$39+MAX(0,MIN(1,(A81-'Scenario Inputs'!$B$48+1)/'Scenario Inputs'!$B$49))*'Scenario Inputs'!$B$51</f>
        <v/>
      </c>
      <c r="E81" s="335">
        <f>C81-B81</f>
        <v/>
      </c>
      <c r="F81" s="335">
        <f>D81-B81</f>
        <v/>
      </c>
      <c r="G81" s="335">
        <f>G80+B81</f>
        <v/>
      </c>
      <c r="H81" s="335">
        <f>H80+C81</f>
        <v/>
      </c>
      <c r="I81" s="335">
        <f>H81-G81</f>
        <v/>
      </c>
      <c r="J81" s="335">
        <f>J80+D81-B81</f>
        <v/>
      </c>
      <c r="K81" s="335">
        <f>MAX(0,MIN(1,(A81-'Scenario Inputs'!$N$7+1)/'Scenario Inputs'!$O$7))*'Scenario Inputs'!$L$7+MAX(0,MIN(1,(A81-'Scenario Inputs'!$N$8+1)/'Scenario Inputs'!$O$8))*'Scenario Inputs'!$L$8+MAX(0,MIN(1,(A81-'Scenario Inputs'!$N$9+1)/'Scenario Inputs'!$O$9))*'Scenario Inputs'!$L$9+MAX(0,MIN(1,(A81-'Scenario Inputs'!$N$10+1)/'Scenario Inputs'!$O$10))*'Scenario Inputs'!$L$10+MAX(0,MIN(1,(A81-'Scenario Inputs'!$N$11+1)/'Scenario Inputs'!$O$11))*'Scenario Inputs'!$L$11+MAX(0,MIN(1,(A81-'Scenario Inputs'!$N$12+1)/'Scenario Inputs'!$O$12))*'Scenario Inputs'!$L$12+MAX(0,MIN(1,(A81-'Scenario Inputs'!$N$13+1)/'Scenario Inputs'!$O$13))*'Scenario Inputs'!$L$13+MAX(0,MIN(1,(A81-'Scenario Inputs'!$N$14+1)/'Scenario Inputs'!$O$14))*'Scenario Inputs'!$L$14+MAX(0,MIN(1,(A81-'Scenario Inputs'!$N$15+1)/'Scenario Inputs'!$O$15))*'Scenario Inputs'!$L$15+MAX(0,MIN(1,(A81-'Scenario Inputs'!$N$16+1)/'Scenario Inputs'!$O$16))*'Scenario Inputs'!$L$16+MAX(0,MIN(1,(A81-'Scenario Inputs'!$N$17+1)/'Scenario Inputs'!$O$17))*'Scenario Inputs'!$L$17+MAX(0,MIN(1,(A81-'Scenario Inputs'!$N$18+1)/'Scenario Inputs'!$O$18))*'Scenario Inputs'!$L$18+MAX(0,MIN(1,(A81-'Scenario Inputs'!$N$19+1)/'Scenario Inputs'!$O$19))*'Scenario Inputs'!$L$19+MAX(0,MIN(1,(A81-'Scenario Inputs'!$N$20+1)/'Scenario Inputs'!$O$20))*'Scenario Inputs'!$L$20+MAX(0,MIN(1,(A81-'Scenario Inputs'!$N$21+1)/'Scenario Inputs'!$O$21))*'Scenario Inputs'!$L$21+MAX(0,MIN(1,(A81-'Scenario Inputs'!$B$48+1)/'Scenario Inputs'!$B$49))*'Scenario Inputs'!$B$52</f>
        <v/>
      </c>
      <c r="L81" s="335">
        <f>K81*'Scenario Inputs'!$B$4</f>
        <v/>
      </c>
      <c r="M81" s="335">
        <f>B81-L81</f>
        <v/>
      </c>
      <c r="N81" s="335">
        <f>D81+L81-B81</f>
        <v/>
      </c>
      <c r="O81" s="335">
        <f>O80+L81</f>
        <v/>
      </c>
      <c r="P81" s="335">
        <f>P80+N81</f>
        <v/>
      </c>
    </row>
    <row r="82">
      <c r="A82" t="n">
        <v>78</v>
      </c>
      <c r="B82" s="335">
        <f>MIN(A82,Assumptions!$B$6)*Assumptions!$B$4*Assumptions!$B$17</f>
        <v/>
      </c>
      <c r="C82" s="335">
        <f>MAX(0,MIN(1,(A82-'Scenario Inputs'!$N$7+1)/'Scenario Inputs'!$O$7))*'Scenario Inputs'!$H$7+MAX(0,MIN(1,(A82-'Scenario Inputs'!$N$8+1)/'Scenario Inputs'!$O$8))*'Scenario Inputs'!$H$8+MAX(0,MIN(1,(A82-'Scenario Inputs'!$N$9+1)/'Scenario Inputs'!$O$9))*'Scenario Inputs'!$H$9+MAX(0,MIN(1,(A82-'Scenario Inputs'!$N$10+1)/'Scenario Inputs'!$O$10))*'Scenario Inputs'!$H$10+MAX(0,MIN(1,(A82-'Scenario Inputs'!$N$11+1)/'Scenario Inputs'!$O$11))*'Scenario Inputs'!$H$11+MAX(0,MIN(1,(A82-'Scenario Inputs'!$N$12+1)/'Scenario Inputs'!$O$12))*'Scenario Inputs'!$H$12+MAX(0,MIN(1,(A82-'Scenario Inputs'!$N$13+1)/'Scenario Inputs'!$O$13))*'Scenario Inputs'!$H$13+MAX(0,MIN(1,(A82-'Scenario Inputs'!$N$14+1)/'Scenario Inputs'!$O$14))*'Scenario Inputs'!$H$14+MAX(0,MIN(1,(A82-'Scenario Inputs'!$N$15+1)/'Scenario Inputs'!$O$15))*'Scenario Inputs'!$H$15+MAX(0,MIN(1,(A82-'Scenario Inputs'!$N$16+1)/'Scenario Inputs'!$O$16))*'Scenario Inputs'!$H$16+MAX(0,MIN(1,(A82-'Scenario Inputs'!$N$17+1)/'Scenario Inputs'!$O$17))*'Scenario Inputs'!$H$17+MAX(0,MIN(1,(A82-'Scenario Inputs'!$N$18+1)/'Scenario Inputs'!$O$18))*'Scenario Inputs'!$H$18+MAX(0,MIN(1,(A82-'Scenario Inputs'!$N$19+1)/'Scenario Inputs'!$O$19))*'Scenario Inputs'!$H$19+MAX(0,MIN(1,(A82-'Scenario Inputs'!$N$20+1)/'Scenario Inputs'!$O$20))*'Scenario Inputs'!$H$20+MAX(0,MIN(1,(A82-'Scenario Inputs'!$N$21+1)/'Scenario Inputs'!$O$21))*'Scenario Inputs'!$H$21+MAX(0,MIN('Scenario Inputs'!$F$31,A82-'Scenario Inputs'!$F$37+1))*'Scenario Inputs'!$F$32+MAX(0,MIN('Scenario Inputs'!$F$31,A82-'Scenario Inputs'!$F$37+1))*'Scenario Inputs'!$F$36+MAX(0,MIN('Scenario Inputs'!$F$31,A82-'Scenario Inputs'!$F$37+1))*'Scenario Inputs'!$F$39+MAX(0,MIN(1,(A82-'Scenario Inputs'!$B$48+1)/'Scenario Inputs'!$B$49))*'Scenario Inputs'!$B$50</f>
        <v/>
      </c>
      <c r="D82" s="335">
        <f>MAX(0,MIN(1,(A82-'Scenario Inputs'!$N$7+1)/'Scenario Inputs'!$O$7))*'Scenario Inputs'!$J$7+MAX(0,MIN(1,(A82-'Scenario Inputs'!$N$8+1)/'Scenario Inputs'!$O$8))*'Scenario Inputs'!$J$8+MAX(0,MIN(1,(A82-'Scenario Inputs'!$N$9+1)/'Scenario Inputs'!$O$9))*'Scenario Inputs'!$J$9+MAX(0,MIN(1,(A82-'Scenario Inputs'!$N$10+1)/'Scenario Inputs'!$O$10))*'Scenario Inputs'!$J$10+MAX(0,MIN(1,(A82-'Scenario Inputs'!$N$11+1)/'Scenario Inputs'!$O$11))*'Scenario Inputs'!$J$11+MAX(0,MIN(1,(A82-'Scenario Inputs'!$N$12+1)/'Scenario Inputs'!$O$12))*'Scenario Inputs'!$J$12+MAX(0,MIN(1,(A82-'Scenario Inputs'!$N$13+1)/'Scenario Inputs'!$O$13))*'Scenario Inputs'!$J$13+MAX(0,MIN(1,(A82-'Scenario Inputs'!$N$14+1)/'Scenario Inputs'!$O$14))*'Scenario Inputs'!$J$14+MAX(0,MIN(1,(A82-'Scenario Inputs'!$N$15+1)/'Scenario Inputs'!$O$15))*'Scenario Inputs'!$J$15+MAX(0,MIN(1,(A82-'Scenario Inputs'!$N$16+1)/'Scenario Inputs'!$O$16))*'Scenario Inputs'!$J$16+MAX(0,MIN(1,(A82-'Scenario Inputs'!$N$17+1)/'Scenario Inputs'!$O$17))*'Scenario Inputs'!$J$17+MAX(0,MIN(1,(A82-'Scenario Inputs'!$N$18+1)/'Scenario Inputs'!$O$18))*'Scenario Inputs'!$J$18+MAX(0,MIN(1,(A82-'Scenario Inputs'!$N$19+1)/'Scenario Inputs'!$O$19))*'Scenario Inputs'!$J$19+MAX(0,MIN(1,(A82-'Scenario Inputs'!$N$20+1)/'Scenario Inputs'!$O$20))*'Scenario Inputs'!$J$20+MAX(0,MIN(1,(A82-'Scenario Inputs'!$N$21+1)/'Scenario Inputs'!$O$21))*'Scenario Inputs'!$J$21+MAX(0,MIN('Scenario Inputs'!$F$31,A82-'Scenario Inputs'!$F$37+1))*'Scenario Inputs'!$F$32+MAX(0,MIN('Scenario Inputs'!$F$31,A82-'Scenario Inputs'!$F$37+1))*'Scenario Inputs'!$F$36+MAX(0,MIN('Scenario Inputs'!$F$31,A82-'Scenario Inputs'!$F$37+1))*'Scenario Inputs'!$F$39+MAX(0,MIN(1,(A82-'Scenario Inputs'!$B$48+1)/'Scenario Inputs'!$B$49))*'Scenario Inputs'!$B$51</f>
        <v/>
      </c>
      <c r="E82" s="335">
        <f>C82-B82</f>
        <v/>
      </c>
      <c r="F82" s="335">
        <f>D82-B82</f>
        <v/>
      </c>
      <c r="G82" s="335">
        <f>G81+B82</f>
        <v/>
      </c>
      <c r="H82" s="335">
        <f>H81+C82</f>
        <v/>
      </c>
      <c r="I82" s="335">
        <f>H82-G82</f>
        <v/>
      </c>
      <c r="J82" s="335">
        <f>J81+D82-B82</f>
        <v/>
      </c>
      <c r="K82" s="335">
        <f>MAX(0,MIN(1,(A82-'Scenario Inputs'!$N$7+1)/'Scenario Inputs'!$O$7))*'Scenario Inputs'!$L$7+MAX(0,MIN(1,(A82-'Scenario Inputs'!$N$8+1)/'Scenario Inputs'!$O$8))*'Scenario Inputs'!$L$8+MAX(0,MIN(1,(A82-'Scenario Inputs'!$N$9+1)/'Scenario Inputs'!$O$9))*'Scenario Inputs'!$L$9+MAX(0,MIN(1,(A82-'Scenario Inputs'!$N$10+1)/'Scenario Inputs'!$O$10))*'Scenario Inputs'!$L$10+MAX(0,MIN(1,(A82-'Scenario Inputs'!$N$11+1)/'Scenario Inputs'!$O$11))*'Scenario Inputs'!$L$11+MAX(0,MIN(1,(A82-'Scenario Inputs'!$N$12+1)/'Scenario Inputs'!$O$12))*'Scenario Inputs'!$L$12+MAX(0,MIN(1,(A82-'Scenario Inputs'!$N$13+1)/'Scenario Inputs'!$O$13))*'Scenario Inputs'!$L$13+MAX(0,MIN(1,(A82-'Scenario Inputs'!$N$14+1)/'Scenario Inputs'!$O$14))*'Scenario Inputs'!$L$14+MAX(0,MIN(1,(A82-'Scenario Inputs'!$N$15+1)/'Scenario Inputs'!$O$15))*'Scenario Inputs'!$L$15+MAX(0,MIN(1,(A82-'Scenario Inputs'!$N$16+1)/'Scenario Inputs'!$O$16))*'Scenario Inputs'!$L$16+MAX(0,MIN(1,(A82-'Scenario Inputs'!$N$17+1)/'Scenario Inputs'!$O$17))*'Scenario Inputs'!$L$17+MAX(0,MIN(1,(A82-'Scenario Inputs'!$N$18+1)/'Scenario Inputs'!$O$18))*'Scenario Inputs'!$L$18+MAX(0,MIN(1,(A82-'Scenario Inputs'!$N$19+1)/'Scenario Inputs'!$O$19))*'Scenario Inputs'!$L$19+MAX(0,MIN(1,(A82-'Scenario Inputs'!$N$20+1)/'Scenario Inputs'!$O$20))*'Scenario Inputs'!$L$20+MAX(0,MIN(1,(A82-'Scenario Inputs'!$N$21+1)/'Scenario Inputs'!$O$21))*'Scenario Inputs'!$L$21+MAX(0,MIN(1,(A82-'Scenario Inputs'!$B$48+1)/'Scenario Inputs'!$B$49))*'Scenario Inputs'!$B$52</f>
        <v/>
      </c>
      <c r="L82" s="335">
        <f>K82*'Scenario Inputs'!$B$4</f>
        <v/>
      </c>
      <c r="M82" s="335">
        <f>B82-L82</f>
        <v/>
      </c>
      <c r="N82" s="335">
        <f>D82+L82-B82</f>
        <v/>
      </c>
      <c r="O82" s="335">
        <f>O81+L82</f>
        <v/>
      </c>
      <c r="P82" s="335">
        <f>P81+N82</f>
        <v/>
      </c>
    </row>
    <row r="83">
      <c r="A83" t="n">
        <v>79</v>
      </c>
      <c r="B83" s="335">
        <f>MIN(A83,Assumptions!$B$6)*Assumptions!$B$4*Assumptions!$B$17</f>
        <v/>
      </c>
      <c r="C83" s="335">
        <f>MAX(0,MIN(1,(A83-'Scenario Inputs'!$N$7+1)/'Scenario Inputs'!$O$7))*'Scenario Inputs'!$H$7+MAX(0,MIN(1,(A83-'Scenario Inputs'!$N$8+1)/'Scenario Inputs'!$O$8))*'Scenario Inputs'!$H$8+MAX(0,MIN(1,(A83-'Scenario Inputs'!$N$9+1)/'Scenario Inputs'!$O$9))*'Scenario Inputs'!$H$9+MAX(0,MIN(1,(A83-'Scenario Inputs'!$N$10+1)/'Scenario Inputs'!$O$10))*'Scenario Inputs'!$H$10+MAX(0,MIN(1,(A83-'Scenario Inputs'!$N$11+1)/'Scenario Inputs'!$O$11))*'Scenario Inputs'!$H$11+MAX(0,MIN(1,(A83-'Scenario Inputs'!$N$12+1)/'Scenario Inputs'!$O$12))*'Scenario Inputs'!$H$12+MAX(0,MIN(1,(A83-'Scenario Inputs'!$N$13+1)/'Scenario Inputs'!$O$13))*'Scenario Inputs'!$H$13+MAX(0,MIN(1,(A83-'Scenario Inputs'!$N$14+1)/'Scenario Inputs'!$O$14))*'Scenario Inputs'!$H$14+MAX(0,MIN(1,(A83-'Scenario Inputs'!$N$15+1)/'Scenario Inputs'!$O$15))*'Scenario Inputs'!$H$15+MAX(0,MIN(1,(A83-'Scenario Inputs'!$N$16+1)/'Scenario Inputs'!$O$16))*'Scenario Inputs'!$H$16+MAX(0,MIN(1,(A83-'Scenario Inputs'!$N$17+1)/'Scenario Inputs'!$O$17))*'Scenario Inputs'!$H$17+MAX(0,MIN(1,(A83-'Scenario Inputs'!$N$18+1)/'Scenario Inputs'!$O$18))*'Scenario Inputs'!$H$18+MAX(0,MIN(1,(A83-'Scenario Inputs'!$N$19+1)/'Scenario Inputs'!$O$19))*'Scenario Inputs'!$H$19+MAX(0,MIN(1,(A83-'Scenario Inputs'!$N$20+1)/'Scenario Inputs'!$O$20))*'Scenario Inputs'!$H$20+MAX(0,MIN(1,(A83-'Scenario Inputs'!$N$21+1)/'Scenario Inputs'!$O$21))*'Scenario Inputs'!$H$21+MAX(0,MIN('Scenario Inputs'!$F$31,A83-'Scenario Inputs'!$F$37+1))*'Scenario Inputs'!$F$32+MAX(0,MIN('Scenario Inputs'!$F$31,A83-'Scenario Inputs'!$F$37+1))*'Scenario Inputs'!$F$36+MAX(0,MIN('Scenario Inputs'!$F$31,A83-'Scenario Inputs'!$F$37+1))*'Scenario Inputs'!$F$39+MAX(0,MIN(1,(A83-'Scenario Inputs'!$B$48+1)/'Scenario Inputs'!$B$49))*'Scenario Inputs'!$B$50</f>
        <v/>
      </c>
      <c r="D83" s="335">
        <f>MAX(0,MIN(1,(A83-'Scenario Inputs'!$N$7+1)/'Scenario Inputs'!$O$7))*'Scenario Inputs'!$J$7+MAX(0,MIN(1,(A83-'Scenario Inputs'!$N$8+1)/'Scenario Inputs'!$O$8))*'Scenario Inputs'!$J$8+MAX(0,MIN(1,(A83-'Scenario Inputs'!$N$9+1)/'Scenario Inputs'!$O$9))*'Scenario Inputs'!$J$9+MAX(0,MIN(1,(A83-'Scenario Inputs'!$N$10+1)/'Scenario Inputs'!$O$10))*'Scenario Inputs'!$J$10+MAX(0,MIN(1,(A83-'Scenario Inputs'!$N$11+1)/'Scenario Inputs'!$O$11))*'Scenario Inputs'!$J$11+MAX(0,MIN(1,(A83-'Scenario Inputs'!$N$12+1)/'Scenario Inputs'!$O$12))*'Scenario Inputs'!$J$12+MAX(0,MIN(1,(A83-'Scenario Inputs'!$N$13+1)/'Scenario Inputs'!$O$13))*'Scenario Inputs'!$J$13+MAX(0,MIN(1,(A83-'Scenario Inputs'!$N$14+1)/'Scenario Inputs'!$O$14))*'Scenario Inputs'!$J$14+MAX(0,MIN(1,(A83-'Scenario Inputs'!$N$15+1)/'Scenario Inputs'!$O$15))*'Scenario Inputs'!$J$15+MAX(0,MIN(1,(A83-'Scenario Inputs'!$N$16+1)/'Scenario Inputs'!$O$16))*'Scenario Inputs'!$J$16+MAX(0,MIN(1,(A83-'Scenario Inputs'!$N$17+1)/'Scenario Inputs'!$O$17))*'Scenario Inputs'!$J$17+MAX(0,MIN(1,(A83-'Scenario Inputs'!$N$18+1)/'Scenario Inputs'!$O$18))*'Scenario Inputs'!$J$18+MAX(0,MIN(1,(A83-'Scenario Inputs'!$N$19+1)/'Scenario Inputs'!$O$19))*'Scenario Inputs'!$J$19+MAX(0,MIN(1,(A83-'Scenario Inputs'!$N$20+1)/'Scenario Inputs'!$O$20))*'Scenario Inputs'!$J$20+MAX(0,MIN(1,(A83-'Scenario Inputs'!$N$21+1)/'Scenario Inputs'!$O$21))*'Scenario Inputs'!$J$21+MAX(0,MIN('Scenario Inputs'!$F$31,A83-'Scenario Inputs'!$F$37+1))*'Scenario Inputs'!$F$32+MAX(0,MIN('Scenario Inputs'!$F$31,A83-'Scenario Inputs'!$F$37+1))*'Scenario Inputs'!$F$36+MAX(0,MIN('Scenario Inputs'!$F$31,A83-'Scenario Inputs'!$F$37+1))*'Scenario Inputs'!$F$39+MAX(0,MIN(1,(A83-'Scenario Inputs'!$B$48+1)/'Scenario Inputs'!$B$49))*'Scenario Inputs'!$B$51</f>
        <v/>
      </c>
      <c r="E83" s="335">
        <f>C83-B83</f>
        <v/>
      </c>
      <c r="F83" s="335">
        <f>D83-B83</f>
        <v/>
      </c>
      <c r="G83" s="335">
        <f>G82+B83</f>
        <v/>
      </c>
      <c r="H83" s="335">
        <f>H82+C83</f>
        <v/>
      </c>
      <c r="I83" s="335">
        <f>H83-G83</f>
        <v/>
      </c>
      <c r="J83" s="335">
        <f>J82+D83-B83</f>
        <v/>
      </c>
      <c r="K83" s="335">
        <f>MAX(0,MIN(1,(A83-'Scenario Inputs'!$N$7+1)/'Scenario Inputs'!$O$7))*'Scenario Inputs'!$L$7+MAX(0,MIN(1,(A83-'Scenario Inputs'!$N$8+1)/'Scenario Inputs'!$O$8))*'Scenario Inputs'!$L$8+MAX(0,MIN(1,(A83-'Scenario Inputs'!$N$9+1)/'Scenario Inputs'!$O$9))*'Scenario Inputs'!$L$9+MAX(0,MIN(1,(A83-'Scenario Inputs'!$N$10+1)/'Scenario Inputs'!$O$10))*'Scenario Inputs'!$L$10+MAX(0,MIN(1,(A83-'Scenario Inputs'!$N$11+1)/'Scenario Inputs'!$O$11))*'Scenario Inputs'!$L$11+MAX(0,MIN(1,(A83-'Scenario Inputs'!$N$12+1)/'Scenario Inputs'!$O$12))*'Scenario Inputs'!$L$12+MAX(0,MIN(1,(A83-'Scenario Inputs'!$N$13+1)/'Scenario Inputs'!$O$13))*'Scenario Inputs'!$L$13+MAX(0,MIN(1,(A83-'Scenario Inputs'!$N$14+1)/'Scenario Inputs'!$O$14))*'Scenario Inputs'!$L$14+MAX(0,MIN(1,(A83-'Scenario Inputs'!$N$15+1)/'Scenario Inputs'!$O$15))*'Scenario Inputs'!$L$15+MAX(0,MIN(1,(A83-'Scenario Inputs'!$N$16+1)/'Scenario Inputs'!$O$16))*'Scenario Inputs'!$L$16+MAX(0,MIN(1,(A83-'Scenario Inputs'!$N$17+1)/'Scenario Inputs'!$O$17))*'Scenario Inputs'!$L$17+MAX(0,MIN(1,(A83-'Scenario Inputs'!$N$18+1)/'Scenario Inputs'!$O$18))*'Scenario Inputs'!$L$18+MAX(0,MIN(1,(A83-'Scenario Inputs'!$N$19+1)/'Scenario Inputs'!$O$19))*'Scenario Inputs'!$L$19+MAX(0,MIN(1,(A83-'Scenario Inputs'!$N$20+1)/'Scenario Inputs'!$O$20))*'Scenario Inputs'!$L$20+MAX(0,MIN(1,(A83-'Scenario Inputs'!$N$21+1)/'Scenario Inputs'!$O$21))*'Scenario Inputs'!$L$21+MAX(0,MIN(1,(A83-'Scenario Inputs'!$B$48+1)/'Scenario Inputs'!$B$49))*'Scenario Inputs'!$B$52</f>
        <v/>
      </c>
      <c r="L83" s="335">
        <f>K83*'Scenario Inputs'!$B$4</f>
        <v/>
      </c>
      <c r="M83" s="335">
        <f>B83-L83</f>
        <v/>
      </c>
      <c r="N83" s="335">
        <f>D83+L83-B83</f>
        <v/>
      </c>
      <c r="O83" s="335">
        <f>O82+L83</f>
        <v/>
      </c>
      <c r="P83" s="335">
        <f>P82+N83</f>
        <v/>
      </c>
    </row>
    <row r="84">
      <c r="A84" t="n">
        <v>80</v>
      </c>
      <c r="B84" s="335">
        <f>MIN(A84,Assumptions!$B$6)*Assumptions!$B$4*Assumptions!$B$17</f>
        <v/>
      </c>
      <c r="C84" s="335">
        <f>MAX(0,MIN(1,(A84-'Scenario Inputs'!$N$7+1)/'Scenario Inputs'!$O$7))*'Scenario Inputs'!$H$7+MAX(0,MIN(1,(A84-'Scenario Inputs'!$N$8+1)/'Scenario Inputs'!$O$8))*'Scenario Inputs'!$H$8+MAX(0,MIN(1,(A84-'Scenario Inputs'!$N$9+1)/'Scenario Inputs'!$O$9))*'Scenario Inputs'!$H$9+MAX(0,MIN(1,(A84-'Scenario Inputs'!$N$10+1)/'Scenario Inputs'!$O$10))*'Scenario Inputs'!$H$10+MAX(0,MIN(1,(A84-'Scenario Inputs'!$N$11+1)/'Scenario Inputs'!$O$11))*'Scenario Inputs'!$H$11+MAX(0,MIN(1,(A84-'Scenario Inputs'!$N$12+1)/'Scenario Inputs'!$O$12))*'Scenario Inputs'!$H$12+MAX(0,MIN(1,(A84-'Scenario Inputs'!$N$13+1)/'Scenario Inputs'!$O$13))*'Scenario Inputs'!$H$13+MAX(0,MIN(1,(A84-'Scenario Inputs'!$N$14+1)/'Scenario Inputs'!$O$14))*'Scenario Inputs'!$H$14+MAX(0,MIN(1,(A84-'Scenario Inputs'!$N$15+1)/'Scenario Inputs'!$O$15))*'Scenario Inputs'!$H$15+MAX(0,MIN(1,(A84-'Scenario Inputs'!$N$16+1)/'Scenario Inputs'!$O$16))*'Scenario Inputs'!$H$16+MAX(0,MIN(1,(A84-'Scenario Inputs'!$N$17+1)/'Scenario Inputs'!$O$17))*'Scenario Inputs'!$H$17+MAX(0,MIN(1,(A84-'Scenario Inputs'!$N$18+1)/'Scenario Inputs'!$O$18))*'Scenario Inputs'!$H$18+MAX(0,MIN(1,(A84-'Scenario Inputs'!$N$19+1)/'Scenario Inputs'!$O$19))*'Scenario Inputs'!$H$19+MAX(0,MIN(1,(A84-'Scenario Inputs'!$N$20+1)/'Scenario Inputs'!$O$20))*'Scenario Inputs'!$H$20+MAX(0,MIN(1,(A84-'Scenario Inputs'!$N$21+1)/'Scenario Inputs'!$O$21))*'Scenario Inputs'!$H$21+MAX(0,MIN('Scenario Inputs'!$F$31,A84-'Scenario Inputs'!$F$37+1))*'Scenario Inputs'!$F$32+MAX(0,MIN('Scenario Inputs'!$F$31,A84-'Scenario Inputs'!$F$37+1))*'Scenario Inputs'!$F$36+MAX(0,MIN('Scenario Inputs'!$F$31,A84-'Scenario Inputs'!$F$37+1))*'Scenario Inputs'!$F$39+MAX(0,MIN(1,(A84-'Scenario Inputs'!$B$48+1)/'Scenario Inputs'!$B$49))*'Scenario Inputs'!$B$50</f>
        <v/>
      </c>
      <c r="D84" s="335">
        <f>MAX(0,MIN(1,(A84-'Scenario Inputs'!$N$7+1)/'Scenario Inputs'!$O$7))*'Scenario Inputs'!$J$7+MAX(0,MIN(1,(A84-'Scenario Inputs'!$N$8+1)/'Scenario Inputs'!$O$8))*'Scenario Inputs'!$J$8+MAX(0,MIN(1,(A84-'Scenario Inputs'!$N$9+1)/'Scenario Inputs'!$O$9))*'Scenario Inputs'!$J$9+MAX(0,MIN(1,(A84-'Scenario Inputs'!$N$10+1)/'Scenario Inputs'!$O$10))*'Scenario Inputs'!$J$10+MAX(0,MIN(1,(A84-'Scenario Inputs'!$N$11+1)/'Scenario Inputs'!$O$11))*'Scenario Inputs'!$J$11+MAX(0,MIN(1,(A84-'Scenario Inputs'!$N$12+1)/'Scenario Inputs'!$O$12))*'Scenario Inputs'!$J$12+MAX(0,MIN(1,(A84-'Scenario Inputs'!$N$13+1)/'Scenario Inputs'!$O$13))*'Scenario Inputs'!$J$13+MAX(0,MIN(1,(A84-'Scenario Inputs'!$N$14+1)/'Scenario Inputs'!$O$14))*'Scenario Inputs'!$J$14+MAX(0,MIN(1,(A84-'Scenario Inputs'!$N$15+1)/'Scenario Inputs'!$O$15))*'Scenario Inputs'!$J$15+MAX(0,MIN(1,(A84-'Scenario Inputs'!$N$16+1)/'Scenario Inputs'!$O$16))*'Scenario Inputs'!$J$16+MAX(0,MIN(1,(A84-'Scenario Inputs'!$N$17+1)/'Scenario Inputs'!$O$17))*'Scenario Inputs'!$J$17+MAX(0,MIN(1,(A84-'Scenario Inputs'!$N$18+1)/'Scenario Inputs'!$O$18))*'Scenario Inputs'!$J$18+MAX(0,MIN(1,(A84-'Scenario Inputs'!$N$19+1)/'Scenario Inputs'!$O$19))*'Scenario Inputs'!$J$19+MAX(0,MIN(1,(A84-'Scenario Inputs'!$N$20+1)/'Scenario Inputs'!$O$20))*'Scenario Inputs'!$J$20+MAX(0,MIN(1,(A84-'Scenario Inputs'!$N$21+1)/'Scenario Inputs'!$O$21))*'Scenario Inputs'!$J$21+MAX(0,MIN('Scenario Inputs'!$F$31,A84-'Scenario Inputs'!$F$37+1))*'Scenario Inputs'!$F$32+MAX(0,MIN('Scenario Inputs'!$F$31,A84-'Scenario Inputs'!$F$37+1))*'Scenario Inputs'!$F$36+MAX(0,MIN('Scenario Inputs'!$F$31,A84-'Scenario Inputs'!$F$37+1))*'Scenario Inputs'!$F$39+MAX(0,MIN(1,(A84-'Scenario Inputs'!$B$48+1)/'Scenario Inputs'!$B$49))*'Scenario Inputs'!$B$51</f>
        <v/>
      </c>
      <c r="E84" s="335">
        <f>C84-B84</f>
        <v/>
      </c>
      <c r="F84" s="335">
        <f>D84-B84</f>
        <v/>
      </c>
      <c r="G84" s="335">
        <f>G83+B84</f>
        <v/>
      </c>
      <c r="H84" s="335">
        <f>H83+C84</f>
        <v/>
      </c>
      <c r="I84" s="335">
        <f>H84-G84</f>
        <v/>
      </c>
      <c r="J84" s="335">
        <f>J83+D84-B84</f>
        <v/>
      </c>
      <c r="K84" s="335">
        <f>MAX(0,MIN(1,(A84-'Scenario Inputs'!$N$7+1)/'Scenario Inputs'!$O$7))*'Scenario Inputs'!$L$7+MAX(0,MIN(1,(A84-'Scenario Inputs'!$N$8+1)/'Scenario Inputs'!$O$8))*'Scenario Inputs'!$L$8+MAX(0,MIN(1,(A84-'Scenario Inputs'!$N$9+1)/'Scenario Inputs'!$O$9))*'Scenario Inputs'!$L$9+MAX(0,MIN(1,(A84-'Scenario Inputs'!$N$10+1)/'Scenario Inputs'!$O$10))*'Scenario Inputs'!$L$10+MAX(0,MIN(1,(A84-'Scenario Inputs'!$N$11+1)/'Scenario Inputs'!$O$11))*'Scenario Inputs'!$L$11+MAX(0,MIN(1,(A84-'Scenario Inputs'!$N$12+1)/'Scenario Inputs'!$O$12))*'Scenario Inputs'!$L$12+MAX(0,MIN(1,(A84-'Scenario Inputs'!$N$13+1)/'Scenario Inputs'!$O$13))*'Scenario Inputs'!$L$13+MAX(0,MIN(1,(A84-'Scenario Inputs'!$N$14+1)/'Scenario Inputs'!$O$14))*'Scenario Inputs'!$L$14+MAX(0,MIN(1,(A84-'Scenario Inputs'!$N$15+1)/'Scenario Inputs'!$O$15))*'Scenario Inputs'!$L$15+MAX(0,MIN(1,(A84-'Scenario Inputs'!$N$16+1)/'Scenario Inputs'!$O$16))*'Scenario Inputs'!$L$16+MAX(0,MIN(1,(A84-'Scenario Inputs'!$N$17+1)/'Scenario Inputs'!$O$17))*'Scenario Inputs'!$L$17+MAX(0,MIN(1,(A84-'Scenario Inputs'!$N$18+1)/'Scenario Inputs'!$O$18))*'Scenario Inputs'!$L$18+MAX(0,MIN(1,(A84-'Scenario Inputs'!$N$19+1)/'Scenario Inputs'!$O$19))*'Scenario Inputs'!$L$19+MAX(0,MIN(1,(A84-'Scenario Inputs'!$N$20+1)/'Scenario Inputs'!$O$20))*'Scenario Inputs'!$L$20+MAX(0,MIN(1,(A84-'Scenario Inputs'!$N$21+1)/'Scenario Inputs'!$O$21))*'Scenario Inputs'!$L$21+MAX(0,MIN(1,(A84-'Scenario Inputs'!$B$48+1)/'Scenario Inputs'!$B$49))*'Scenario Inputs'!$B$52</f>
        <v/>
      </c>
      <c r="L84" s="335">
        <f>K84*'Scenario Inputs'!$B$4</f>
        <v/>
      </c>
      <c r="M84" s="335">
        <f>B84-L84</f>
        <v/>
      </c>
      <c r="N84" s="335">
        <f>D84+L84-B84</f>
        <v/>
      </c>
      <c r="O84" s="335">
        <f>O83+L84</f>
        <v/>
      </c>
      <c r="P84" s="335">
        <f>P83+N84</f>
        <v/>
      </c>
    </row>
    <row r="85">
      <c r="A85" t="n">
        <v>81</v>
      </c>
      <c r="B85" s="335">
        <f>MIN(A85,Assumptions!$B$6)*Assumptions!$B$4*Assumptions!$B$17</f>
        <v/>
      </c>
      <c r="C85" s="335">
        <f>MAX(0,MIN(1,(A85-'Scenario Inputs'!$N$7+1)/'Scenario Inputs'!$O$7))*'Scenario Inputs'!$H$7+MAX(0,MIN(1,(A85-'Scenario Inputs'!$N$8+1)/'Scenario Inputs'!$O$8))*'Scenario Inputs'!$H$8+MAX(0,MIN(1,(A85-'Scenario Inputs'!$N$9+1)/'Scenario Inputs'!$O$9))*'Scenario Inputs'!$H$9+MAX(0,MIN(1,(A85-'Scenario Inputs'!$N$10+1)/'Scenario Inputs'!$O$10))*'Scenario Inputs'!$H$10+MAX(0,MIN(1,(A85-'Scenario Inputs'!$N$11+1)/'Scenario Inputs'!$O$11))*'Scenario Inputs'!$H$11+MAX(0,MIN(1,(A85-'Scenario Inputs'!$N$12+1)/'Scenario Inputs'!$O$12))*'Scenario Inputs'!$H$12+MAX(0,MIN(1,(A85-'Scenario Inputs'!$N$13+1)/'Scenario Inputs'!$O$13))*'Scenario Inputs'!$H$13+MAX(0,MIN(1,(A85-'Scenario Inputs'!$N$14+1)/'Scenario Inputs'!$O$14))*'Scenario Inputs'!$H$14+MAX(0,MIN(1,(A85-'Scenario Inputs'!$N$15+1)/'Scenario Inputs'!$O$15))*'Scenario Inputs'!$H$15+MAX(0,MIN(1,(A85-'Scenario Inputs'!$N$16+1)/'Scenario Inputs'!$O$16))*'Scenario Inputs'!$H$16+MAX(0,MIN(1,(A85-'Scenario Inputs'!$N$17+1)/'Scenario Inputs'!$O$17))*'Scenario Inputs'!$H$17+MAX(0,MIN(1,(A85-'Scenario Inputs'!$N$18+1)/'Scenario Inputs'!$O$18))*'Scenario Inputs'!$H$18+MAX(0,MIN(1,(A85-'Scenario Inputs'!$N$19+1)/'Scenario Inputs'!$O$19))*'Scenario Inputs'!$H$19+MAX(0,MIN(1,(A85-'Scenario Inputs'!$N$20+1)/'Scenario Inputs'!$O$20))*'Scenario Inputs'!$H$20+MAX(0,MIN(1,(A85-'Scenario Inputs'!$N$21+1)/'Scenario Inputs'!$O$21))*'Scenario Inputs'!$H$21+MAX(0,MIN('Scenario Inputs'!$F$31,A85-'Scenario Inputs'!$F$37+1))*'Scenario Inputs'!$F$32+MAX(0,MIN('Scenario Inputs'!$F$31,A85-'Scenario Inputs'!$F$37+1))*'Scenario Inputs'!$F$36+MAX(0,MIN('Scenario Inputs'!$F$31,A85-'Scenario Inputs'!$F$37+1))*'Scenario Inputs'!$F$39+MAX(0,MIN(1,(A85-'Scenario Inputs'!$B$48+1)/'Scenario Inputs'!$B$49))*'Scenario Inputs'!$B$50</f>
        <v/>
      </c>
      <c r="D85" s="335">
        <f>MAX(0,MIN(1,(A85-'Scenario Inputs'!$N$7+1)/'Scenario Inputs'!$O$7))*'Scenario Inputs'!$J$7+MAX(0,MIN(1,(A85-'Scenario Inputs'!$N$8+1)/'Scenario Inputs'!$O$8))*'Scenario Inputs'!$J$8+MAX(0,MIN(1,(A85-'Scenario Inputs'!$N$9+1)/'Scenario Inputs'!$O$9))*'Scenario Inputs'!$J$9+MAX(0,MIN(1,(A85-'Scenario Inputs'!$N$10+1)/'Scenario Inputs'!$O$10))*'Scenario Inputs'!$J$10+MAX(0,MIN(1,(A85-'Scenario Inputs'!$N$11+1)/'Scenario Inputs'!$O$11))*'Scenario Inputs'!$J$11+MAX(0,MIN(1,(A85-'Scenario Inputs'!$N$12+1)/'Scenario Inputs'!$O$12))*'Scenario Inputs'!$J$12+MAX(0,MIN(1,(A85-'Scenario Inputs'!$N$13+1)/'Scenario Inputs'!$O$13))*'Scenario Inputs'!$J$13+MAX(0,MIN(1,(A85-'Scenario Inputs'!$N$14+1)/'Scenario Inputs'!$O$14))*'Scenario Inputs'!$J$14+MAX(0,MIN(1,(A85-'Scenario Inputs'!$N$15+1)/'Scenario Inputs'!$O$15))*'Scenario Inputs'!$J$15+MAX(0,MIN(1,(A85-'Scenario Inputs'!$N$16+1)/'Scenario Inputs'!$O$16))*'Scenario Inputs'!$J$16+MAX(0,MIN(1,(A85-'Scenario Inputs'!$N$17+1)/'Scenario Inputs'!$O$17))*'Scenario Inputs'!$J$17+MAX(0,MIN(1,(A85-'Scenario Inputs'!$N$18+1)/'Scenario Inputs'!$O$18))*'Scenario Inputs'!$J$18+MAX(0,MIN(1,(A85-'Scenario Inputs'!$N$19+1)/'Scenario Inputs'!$O$19))*'Scenario Inputs'!$J$19+MAX(0,MIN(1,(A85-'Scenario Inputs'!$N$20+1)/'Scenario Inputs'!$O$20))*'Scenario Inputs'!$J$20+MAX(0,MIN(1,(A85-'Scenario Inputs'!$N$21+1)/'Scenario Inputs'!$O$21))*'Scenario Inputs'!$J$21+MAX(0,MIN('Scenario Inputs'!$F$31,A85-'Scenario Inputs'!$F$37+1))*'Scenario Inputs'!$F$32+MAX(0,MIN('Scenario Inputs'!$F$31,A85-'Scenario Inputs'!$F$37+1))*'Scenario Inputs'!$F$36+MAX(0,MIN('Scenario Inputs'!$F$31,A85-'Scenario Inputs'!$F$37+1))*'Scenario Inputs'!$F$39+MAX(0,MIN(1,(A85-'Scenario Inputs'!$B$48+1)/'Scenario Inputs'!$B$49))*'Scenario Inputs'!$B$51</f>
        <v/>
      </c>
      <c r="E85" s="335">
        <f>C85-B85</f>
        <v/>
      </c>
      <c r="F85" s="335">
        <f>D85-B85</f>
        <v/>
      </c>
      <c r="G85" s="335">
        <f>G84+B85</f>
        <v/>
      </c>
      <c r="H85" s="335">
        <f>H84+C85</f>
        <v/>
      </c>
      <c r="I85" s="335">
        <f>H85-G85</f>
        <v/>
      </c>
      <c r="J85" s="335">
        <f>J84+D85-B85</f>
        <v/>
      </c>
      <c r="K85" s="335">
        <f>MAX(0,MIN(1,(A85-'Scenario Inputs'!$N$7+1)/'Scenario Inputs'!$O$7))*'Scenario Inputs'!$L$7+MAX(0,MIN(1,(A85-'Scenario Inputs'!$N$8+1)/'Scenario Inputs'!$O$8))*'Scenario Inputs'!$L$8+MAX(0,MIN(1,(A85-'Scenario Inputs'!$N$9+1)/'Scenario Inputs'!$O$9))*'Scenario Inputs'!$L$9+MAX(0,MIN(1,(A85-'Scenario Inputs'!$N$10+1)/'Scenario Inputs'!$O$10))*'Scenario Inputs'!$L$10+MAX(0,MIN(1,(A85-'Scenario Inputs'!$N$11+1)/'Scenario Inputs'!$O$11))*'Scenario Inputs'!$L$11+MAX(0,MIN(1,(A85-'Scenario Inputs'!$N$12+1)/'Scenario Inputs'!$O$12))*'Scenario Inputs'!$L$12+MAX(0,MIN(1,(A85-'Scenario Inputs'!$N$13+1)/'Scenario Inputs'!$O$13))*'Scenario Inputs'!$L$13+MAX(0,MIN(1,(A85-'Scenario Inputs'!$N$14+1)/'Scenario Inputs'!$O$14))*'Scenario Inputs'!$L$14+MAX(0,MIN(1,(A85-'Scenario Inputs'!$N$15+1)/'Scenario Inputs'!$O$15))*'Scenario Inputs'!$L$15+MAX(0,MIN(1,(A85-'Scenario Inputs'!$N$16+1)/'Scenario Inputs'!$O$16))*'Scenario Inputs'!$L$16+MAX(0,MIN(1,(A85-'Scenario Inputs'!$N$17+1)/'Scenario Inputs'!$O$17))*'Scenario Inputs'!$L$17+MAX(0,MIN(1,(A85-'Scenario Inputs'!$N$18+1)/'Scenario Inputs'!$O$18))*'Scenario Inputs'!$L$18+MAX(0,MIN(1,(A85-'Scenario Inputs'!$N$19+1)/'Scenario Inputs'!$O$19))*'Scenario Inputs'!$L$19+MAX(0,MIN(1,(A85-'Scenario Inputs'!$N$20+1)/'Scenario Inputs'!$O$20))*'Scenario Inputs'!$L$20+MAX(0,MIN(1,(A85-'Scenario Inputs'!$N$21+1)/'Scenario Inputs'!$O$21))*'Scenario Inputs'!$L$21+MAX(0,MIN(1,(A85-'Scenario Inputs'!$B$48+1)/'Scenario Inputs'!$B$49))*'Scenario Inputs'!$B$52</f>
        <v/>
      </c>
      <c r="L85" s="335">
        <f>K85*'Scenario Inputs'!$B$4</f>
        <v/>
      </c>
      <c r="M85" s="335">
        <f>B85-L85</f>
        <v/>
      </c>
      <c r="N85" s="335">
        <f>D85+L85-B85</f>
        <v/>
      </c>
      <c r="O85" s="335">
        <f>O84+L85</f>
        <v/>
      </c>
      <c r="P85" s="335">
        <f>P84+N85</f>
        <v/>
      </c>
    </row>
    <row r="86">
      <c r="A86" t="n">
        <v>82</v>
      </c>
      <c r="B86" s="335">
        <f>MIN(A86,Assumptions!$B$6)*Assumptions!$B$4*Assumptions!$B$17</f>
        <v/>
      </c>
      <c r="C86" s="335">
        <f>MAX(0,MIN(1,(A86-'Scenario Inputs'!$N$7+1)/'Scenario Inputs'!$O$7))*'Scenario Inputs'!$H$7+MAX(0,MIN(1,(A86-'Scenario Inputs'!$N$8+1)/'Scenario Inputs'!$O$8))*'Scenario Inputs'!$H$8+MAX(0,MIN(1,(A86-'Scenario Inputs'!$N$9+1)/'Scenario Inputs'!$O$9))*'Scenario Inputs'!$H$9+MAX(0,MIN(1,(A86-'Scenario Inputs'!$N$10+1)/'Scenario Inputs'!$O$10))*'Scenario Inputs'!$H$10+MAX(0,MIN(1,(A86-'Scenario Inputs'!$N$11+1)/'Scenario Inputs'!$O$11))*'Scenario Inputs'!$H$11+MAX(0,MIN(1,(A86-'Scenario Inputs'!$N$12+1)/'Scenario Inputs'!$O$12))*'Scenario Inputs'!$H$12+MAX(0,MIN(1,(A86-'Scenario Inputs'!$N$13+1)/'Scenario Inputs'!$O$13))*'Scenario Inputs'!$H$13+MAX(0,MIN(1,(A86-'Scenario Inputs'!$N$14+1)/'Scenario Inputs'!$O$14))*'Scenario Inputs'!$H$14+MAX(0,MIN(1,(A86-'Scenario Inputs'!$N$15+1)/'Scenario Inputs'!$O$15))*'Scenario Inputs'!$H$15+MAX(0,MIN(1,(A86-'Scenario Inputs'!$N$16+1)/'Scenario Inputs'!$O$16))*'Scenario Inputs'!$H$16+MAX(0,MIN(1,(A86-'Scenario Inputs'!$N$17+1)/'Scenario Inputs'!$O$17))*'Scenario Inputs'!$H$17+MAX(0,MIN(1,(A86-'Scenario Inputs'!$N$18+1)/'Scenario Inputs'!$O$18))*'Scenario Inputs'!$H$18+MAX(0,MIN(1,(A86-'Scenario Inputs'!$N$19+1)/'Scenario Inputs'!$O$19))*'Scenario Inputs'!$H$19+MAX(0,MIN(1,(A86-'Scenario Inputs'!$N$20+1)/'Scenario Inputs'!$O$20))*'Scenario Inputs'!$H$20+MAX(0,MIN(1,(A86-'Scenario Inputs'!$N$21+1)/'Scenario Inputs'!$O$21))*'Scenario Inputs'!$H$21+MAX(0,MIN('Scenario Inputs'!$F$31,A86-'Scenario Inputs'!$F$37+1))*'Scenario Inputs'!$F$32+MAX(0,MIN('Scenario Inputs'!$F$31,A86-'Scenario Inputs'!$F$37+1))*'Scenario Inputs'!$F$36+MAX(0,MIN('Scenario Inputs'!$F$31,A86-'Scenario Inputs'!$F$37+1))*'Scenario Inputs'!$F$39+MAX(0,MIN(1,(A86-'Scenario Inputs'!$B$48+1)/'Scenario Inputs'!$B$49))*'Scenario Inputs'!$B$50</f>
        <v/>
      </c>
      <c r="D86" s="335">
        <f>MAX(0,MIN(1,(A86-'Scenario Inputs'!$N$7+1)/'Scenario Inputs'!$O$7))*'Scenario Inputs'!$J$7+MAX(0,MIN(1,(A86-'Scenario Inputs'!$N$8+1)/'Scenario Inputs'!$O$8))*'Scenario Inputs'!$J$8+MAX(0,MIN(1,(A86-'Scenario Inputs'!$N$9+1)/'Scenario Inputs'!$O$9))*'Scenario Inputs'!$J$9+MAX(0,MIN(1,(A86-'Scenario Inputs'!$N$10+1)/'Scenario Inputs'!$O$10))*'Scenario Inputs'!$J$10+MAX(0,MIN(1,(A86-'Scenario Inputs'!$N$11+1)/'Scenario Inputs'!$O$11))*'Scenario Inputs'!$J$11+MAX(0,MIN(1,(A86-'Scenario Inputs'!$N$12+1)/'Scenario Inputs'!$O$12))*'Scenario Inputs'!$J$12+MAX(0,MIN(1,(A86-'Scenario Inputs'!$N$13+1)/'Scenario Inputs'!$O$13))*'Scenario Inputs'!$J$13+MAX(0,MIN(1,(A86-'Scenario Inputs'!$N$14+1)/'Scenario Inputs'!$O$14))*'Scenario Inputs'!$J$14+MAX(0,MIN(1,(A86-'Scenario Inputs'!$N$15+1)/'Scenario Inputs'!$O$15))*'Scenario Inputs'!$J$15+MAX(0,MIN(1,(A86-'Scenario Inputs'!$N$16+1)/'Scenario Inputs'!$O$16))*'Scenario Inputs'!$J$16+MAX(0,MIN(1,(A86-'Scenario Inputs'!$N$17+1)/'Scenario Inputs'!$O$17))*'Scenario Inputs'!$J$17+MAX(0,MIN(1,(A86-'Scenario Inputs'!$N$18+1)/'Scenario Inputs'!$O$18))*'Scenario Inputs'!$J$18+MAX(0,MIN(1,(A86-'Scenario Inputs'!$N$19+1)/'Scenario Inputs'!$O$19))*'Scenario Inputs'!$J$19+MAX(0,MIN(1,(A86-'Scenario Inputs'!$N$20+1)/'Scenario Inputs'!$O$20))*'Scenario Inputs'!$J$20+MAX(0,MIN(1,(A86-'Scenario Inputs'!$N$21+1)/'Scenario Inputs'!$O$21))*'Scenario Inputs'!$J$21+MAX(0,MIN('Scenario Inputs'!$F$31,A86-'Scenario Inputs'!$F$37+1))*'Scenario Inputs'!$F$32+MAX(0,MIN('Scenario Inputs'!$F$31,A86-'Scenario Inputs'!$F$37+1))*'Scenario Inputs'!$F$36+MAX(0,MIN('Scenario Inputs'!$F$31,A86-'Scenario Inputs'!$F$37+1))*'Scenario Inputs'!$F$39+MAX(0,MIN(1,(A86-'Scenario Inputs'!$B$48+1)/'Scenario Inputs'!$B$49))*'Scenario Inputs'!$B$51</f>
        <v/>
      </c>
      <c r="E86" s="335">
        <f>C86-B86</f>
        <v/>
      </c>
      <c r="F86" s="335">
        <f>D86-B86</f>
        <v/>
      </c>
      <c r="G86" s="335">
        <f>G85+B86</f>
        <v/>
      </c>
      <c r="H86" s="335">
        <f>H85+C86</f>
        <v/>
      </c>
      <c r="I86" s="335">
        <f>H86-G86</f>
        <v/>
      </c>
      <c r="J86" s="335">
        <f>J85+D86-B86</f>
        <v/>
      </c>
      <c r="K86" s="335">
        <f>MAX(0,MIN(1,(A86-'Scenario Inputs'!$N$7+1)/'Scenario Inputs'!$O$7))*'Scenario Inputs'!$L$7+MAX(0,MIN(1,(A86-'Scenario Inputs'!$N$8+1)/'Scenario Inputs'!$O$8))*'Scenario Inputs'!$L$8+MAX(0,MIN(1,(A86-'Scenario Inputs'!$N$9+1)/'Scenario Inputs'!$O$9))*'Scenario Inputs'!$L$9+MAX(0,MIN(1,(A86-'Scenario Inputs'!$N$10+1)/'Scenario Inputs'!$O$10))*'Scenario Inputs'!$L$10+MAX(0,MIN(1,(A86-'Scenario Inputs'!$N$11+1)/'Scenario Inputs'!$O$11))*'Scenario Inputs'!$L$11+MAX(0,MIN(1,(A86-'Scenario Inputs'!$N$12+1)/'Scenario Inputs'!$O$12))*'Scenario Inputs'!$L$12+MAX(0,MIN(1,(A86-'Scenario Inputs'!$N$13+1)/'Scenario Inputs'!$O$13))*'Scenario Inputs'!$L$13+MAX(0,MIN(1,(A86-'Scenario Inputs'!$N$14+1)/'Scenario Inputs'!$O$14))*'Scenario Inputs'!$L$14+MAX(0,MIN(1,(A86-'Scenario Inputs'!$N$15+1)/'Scenario Inputs'!$O$15))*'Scenario Inputs'!$L$15+MAX(0,MIN(1,(A86-'Scenario Inputs'!$N$16+1)/'Scenario Inputs'!$O$16))*'Scenario Inputs'!$L$16+MAX(0,MIN(1,(A86-'Scenario Inputs'!$N$17+1)/'Scenario Inputs'!$O$17))*'Scenario Inputs'!$L$17+MAX(0,MIN(1,(A86-'Scenario Inputs'!$N$18+1)/'Scenario Inputs'!$O$18))*'Scenario Inputs'!$L$18+MAX(0,MIN(1,(A86-'Scenario Inputs'!$N$19+1)/'Scenario Inputs'!$O$19))*'Scenario Inputs'!$L$19+MAX(0,MIN(1,(A86-'Scenario Inputs'!$N$20+1)/'Scenario Inputs'!$O$20))*'Scenario Inputs'!$L$20+MAX(0,MIN(1,(A86-'Scenario Inputs'!$N$21+1)/'Scenario Inputs'!$O$21))*'Scenario Inputs'!$L$21+MAX(0,MIN(1,(A86-'Scenario Inputs'!$B$48+1)/'Scenario Inputs'!$B$49))*'Scenario Inputs'!$B$52</f>
        <v/>
      </c>
      <c r="L86" s="335">
        <f>K86*'Scenario Inputs'!$B$4</f>
        <v/>
      </c>
      <c r="M86" s="335">
        <f>B86-L86</f>
        <v/>
      </c>
      <c r="N86" s="335">
        <f>D86+L86-B86</f>
        <v/>
      </c>
      <c r="O86" s="335">
        <f>O85+L86</f>
        <v/>
      </c>
      <c r="P86" s="335">
        <f>P85+N86</f>
        <v/>
      </c>
    </row>
    <row r="87">
      <c r="A87" t="n">
        <v>83</v>
      </c>
      <c r="B87" s="335">
        <f>MIN(A87,Assumptions!$B$6)*Assumptions!$B$4*Assumptions!$B$17</f>
        <v/>
      </c>
      <c r="C87" s="335">
        <f>MAX(0,MIN(1,(A87-'Scenario Inputs'!$N$7+1)/'Scenario Inputs'!$O$7))*'Scenario Inputs'!$H$7+MAX(0,MIN(1,(A87-'Scenario Inputs'!$N$8+1)/'Scenario Inputs'!$O$8))*'Scenario Inputs'!$H$8+MAX(0,MIN(1,(A87-'Scenario Inputs'!$N$9+1)/'Scenario Inputs'!$O$9))*'Scenario Inputs'!$H$9+MAX(0,MIN(1,(A87-'Scenario Inputs'!$N$10+1)/'Scenario Inputs'!$O$10))*'Scenario Inputs'!$H$10+MAX(0,MIN(1,(A87-'Scenario Inputs'!$N$11+1)/'Scenario Inputs'!$O$11))*'Scenario Inputs'!$H$11+MAX(0,MIN(1,(A87-'Scenario Inputs'!$N$12+1)/'Scenario Inputs'!$O$12))*'Scenario Inputs'!$H$12+MAX(0,MIN(1,(A87-'Scenario Inputs'!$N$13+1)/'Scenario Inputs'!$O$13))*'Scenario Inputs'!$H$13+MAX(0,MIN(1,(A87-'Scenario Inputs'!$N$14+1)/'Scenario Inputs'!$O$14))*'Scenario Inputs'!$H$14+MAX(0,MIN(1,(A87-'Scenario Inputs'!$N$15+1)/'Scenario Inputs'!$O$15))*'Scenario Inputs'!$H$15+MAX(0,MIN(1,(A87-'Scenario Inputs'!$N$16+1)/'Scenario Inputs'!$O$16))*'Scenario Inputs'!$H$16+MAX(0,MIN(1,(A87-'Scenario Inputs'!$N$17+1)/'Scenario Inputs'!$O$17))*'Scenario Inputs'!$H$17+MAX(0,MIN(1,(A87-'Scenario Inputs'!$N$18+1)/'Scenario Inputs'!$O$18))*'Scenario Inputs'!$H$18+MAX(0,MIN(1,(A87-'Scenario Inputs'!$N$19+1)/'Scenario Inputs'!$O$19))*'Scenario Inputs'!$H$19+MAX(0,MIN(1,(A87-'Scenario Inputs'!$N$20+1)/'Scenario Inputs'!$O$20))*'Scenario Inputs'!$H$20+MAX(0,MIN(1,(A87-'Scenario Inputs'!$N$21+1)/'Scenario Inputs'!$O$21))*'Scenario Inputs'!$H$21+MAX(0,MIN('Scenario Inputs'!$F$31,A87-'Scenario Inputs'!$F$37+1))*'Scenario Inputs'!$F$32+MAX(0,MIN('Scenario Inputs'!$F$31,A87-'Scenario Inputs'!$F$37+1))*'Scenario Inputs'!$F$36+MAX(0,MIN('Scenario Inputs'!$F$31,A87-'Scenario Inputs'!$F$37+1))*'Scenario Inputs'!$F$39+MAX(0,MIN(1,(A87-'Scenario Inputs'!$B$48+1)/'Scenario Inputs'!$B$49))*'Scenario Inputs'!$B$50</f>
        <v/>
      </c>
      <c r="D87" s="335">
        <f>MAX(0,MIN(1,(A87-'Scenario Inputs'!$N$7+1)/'Scenario Inputs'!$O$7))*'Scenario Inputs'!$J$7+MAX(0,MIN(1,(A87-'Scenario Inputs'!$N$8+1)/'Scenario Inputs'!$O$8))*'Scenario Inputs'!$J$8+MAX(0,MIN(1,(A87-'Scenario Inputs'!$N$9+1)/'Scenario Inputs'!$O$9))*'Scenario Inputs'!$J$9+MAX(0,MIN(1,(A87-'Scenario Inputs'!$N$10+1)/'Scenario Inputs'!$O$10))*'Scenario Inputs'!$J$10+MAX(0,MIN(1,(A87-'Scenario Inputs'!$N$11+1)/'Scenario Inputs'!$O$11))*'Scenario Inputs'!$J$11+MAX(0,MIN(1,(A87-'Scenario Inputs'!$N$12+1)/'Scenario Inputs'!$O$12))*'Scenario Inputs'!$J$12+MAX(0,MIN(1,(A87-'Scenario Inputs'!$N$13+1)/'Scenario Inputs'!$O$13))*'Scenario Inputs'!$J$13+MAX(0,MIN(1,(A87-'Scenario Inputs'!$N$14+1)/'Scenario Inputs'!$O$14))*'Scenario Inputs'!$J$14+MAX(0,MIN(1,(A87-'Scenario Inputs'!$N$15+1)/'Scenario Inputs'!$O$15))*'Scenario Inputs'!$J$15+MAX(0,MIN(1,(A87-'Scenario Inputs'!$N$16+1)/'Scenario Inputs'!$O$16))*'Scenario Inputs'!$J$16+MAX(0,MIN(1,(A87-'Scenario Inputs'!$N$17+1)/'Scenario Inputs'!$O$17))*'Scenario Inputs'!$J$17+MAX(0,MIN(1,(A87-'Scenario Inputs'!$N$18+1)/'Scenario Inputs'!$O$18))*'Scenario Inputs'!$J$18+MAX(0,MIN(1,(A87-'Scenario Inputs'!$N$19+1)/'Scenario Inputs'!$O$19))*'Scenario Inputs'!$J$19+MAX(0,MIN(1,(A87-'Scenario Inputs'!$N$20+1)/'Scenario Inputs'!$O$20))*'Scenario Inputs'!$J$20+MAX(0,MIN(1,(A87-'Scenario Inputs'!$N$21+1)/'Scenario Inputs'!$O$21))*'Scenario Inputs'!$J$21+MAX(0,MIN('Scenario Inputs'!$F$31,A87-'Scenario Inputs'!$F$37+1))*'Scenario Inputs'!$F$32+MAX(0,MIN('Scenario Inputs'!$F$31,A87-'Scenario Inputs'!$F$37+1))*'Scenario Inputs'!$F$36+MAX(0,MIN('Scenario Inputs'!$F$31,A87-'Scenario Inputs'!$F$37+1))*'Scenario Inputs'!$F$39+MAX(0,MIN(1,(A87-'Scenario Inputs'!$B$48+1)/'Scenario Inputs'!$B$49))*'Scenario Inputs'!$B$51</f>
        <v/>
      </c>
      <c r="E87" s="335">
        <f>C87-B87</f>
        <v/>
      </c>
      <c r="F87" s="335">
        <f>D87-B87</f>
        <v/>
      </c>
      <c r="G87" s="335">
        <f>G86+B87</f>
        <v/>
      </c>
      <c r="H87" s="335">
        <f>H86+C87</f>
        <v/>
      </c>
      <c r="I87" s="335">
        <f>H87-G87</f>
        <v/>
      </c>
      <c r="J87" s="335">
        <f>J86+D87-B87</f>
        <v/>
      </c>
      <c r="K87" s="335">
        <f>MAX(0,MIN(1,(A87-'Scenario Inputs'!$N$7+1)/'Scenario Inputs'!$O$7))*'Scenario Inputs'!$L$7+MAX(0,MIN(1,(A87-'Scenario Inputs'!$N$8+1)/'Scenario Inputs'!$O$8))*'Scenario Inputs'!$L$8+MAX(0,MIN(1,(A87-'Scenario Inputs'!$N$9+1)/'Scenario Inputs'!$O$9))*'Scenario Inputs'!$L$9+MAX(0,MIN(1,(A87-'Scenario Inputs'!$N$10+1)/'Scenario Inputs'!$O$10))*'Scenario Inputs'!$L$10+MAX(0,MIN(1,(A87-'Scenario Inputs'!$N$11+1)/'Scenario Inputs'!$O$11))*'Scenario Inputs'!$L$11+MAX(0,MIN(1,(A87-'Scenario Inputs'!$N$12+1)/'Scenario Inputs'!$O$12))*'Scenario Inputs'!$L$12+MAX(0,MIN(1,(A87-'Scenario Inputs'!$N$13+1)/'Scenario Inputs'!$O$13))*'Scenario Inputs'!$L$13+MAX(0,MIN(1,(A87-'Scenario Inputs'!$N$14+1)/'Scenario Inputs'!$O$14))*'Scenario Inputs'!$L$14+MAX(0,MIN(1,(A87-'Scenario Inputs'!$N$15+1)/'Scenario Inputs'!$O$15))*'Scenario Inputs'!$L$15+MAX(0,MIN(1,(A87-'Scenario Inputs'!$N$16+1)/'Scenario Inputs'!$O$16))*'Scenario Inputs'!$L$16+MAX(0,MIN(1,(A87-'Scenario Inputs'!$N$17+1)/'Scenario Inputs'!$O$17))*'Scenario Inputs'!$L$17+MAX(0,MIN(1,(A87-'Scenario Inputs'!$N$18+1)/'Scenario Inputs'!$O$18))*'Scenario Inputs'!$L$18+MAX(0,MIN(1,(A87-'Scenario Inputs'!$N$19+1)/'Scenario Inputs'!$O$19))*'Scenario Inputs'!$L$19+MAX(0,MIN(1,(A87-'Scenario Inputs'!$N$20+1)/'Scenario Inputs'!$O$20))*'Scenario Inputs'!$L$20+MAX(0,MIN(1,(A87-'Scenario Inputs'!$N$21+1)/'Scenario Inputs'!$O$21))*'Scenario Inputs'!$L$21+MAX(0,MIN(1,(A87-'Scenario Inputs'!$B$48+1)/'Scenario Inputs'!$B$49))*'Scenario Inputs'!$B$52</f>
        <v/>
      </c>
      <c r="L87" s="335">
        <f>K87*'Scenario Inputs'!$B$4</f>
        <v/>
      </c>
      <c r="M87" s="335">
        <f>B87-L87</f>
        <v/>
      </c>
      <c r="N87" s="335">
        <f>D87+L87-B87</f>
        <v/>
      </c>
      <c r="O87" s="335">
        <f>O86+L87</f>
        <v/>
      </c>
      <c r="P87" s="335">
        <f>P86+N87</f>
        <v/>
      </c>
    </row>
    <row r="88">
      <c r="A88" t="n">
        <v>84</v>
      </c>
      <c r="B88" s="335">
        <f>MIN(A88,Assumptions!$B$6)*Assumptions!$B$4*Assumptions!$B$17</f>
        <v/>
      </c>
      <c r="C88" s="335">
        <f>MAX(0,MIN(1,(A88-'Scenario Inputs'!$N$7+1)/'Scenario Inputs'!$O$7))*'Scenario Inputs'!$H$7+MAX(0,MIN(1,(A88-'Scenario Inputs'!$N$8+1)/'Scenario Inputs'!$O$8))*'Scenario Inputs'!$H$8+MAX(0,MIN(1,(A88-'Scenario Inputs'!$N$9+1)/'Scenario Inputs'!$O$9))*'Scenario Inputs'!$H$9+MAX(0,MIN(1,(A88-'Scenario Inputs'!$N$10+1)/'Scenario Inputs'!$O$10))*'Scenario Inputs'!$H$10+MAX(0,MIN(1,(A88-'Scenario Inputs'!$N$11+1)/'Scenario Inputs'!$O$11))*'Scenario Inputs'!$H$11+MAX(0,MIN(1,(A88-'Scenario Inputs'!$N$12+1)/'Scenario Inputs'!$O$12))*'Scenario Inputs'!$H$12+MAX(0,MIN(1,(A88-'Scenario Inputs'!$N$13+1)/'Scenario Inputs'!$O$13))*'Scenario Inputs'!$H$13+MAX(0,MIN(1,(A88-'Scenario Inputs'!$N$14+1)/'Scenario Inputs'!$O$14))*'Scenario Inputs'!$H$14+MAX(0,MIN(1,(A88-'Scenario Inputs'!$N$15+1)/'Scenario Inputs'!$O$15))*'Scenario Inputs'!$H$15+MAX(0,MIN(1,(A88-'Scenario Inputs'!$N$16+1)/'Scenario Inputs'!$O$16))*'Scenario Inputs'!$H$16+MAX(0,MIN(1,(A88-'Scenario Inputs'!$N$17+1)/'Scenario Inputs'!$O$17))*'Scenario Inputs'!$H$17+MAX(0,MIN(1,(A88-'Scenario Inputs'!$N$18+1)/'Scenario Inputs'!$O$18))*'Scenario Inputs'!$H$18+MAX(0,MIN(1,(A88-'Scenario Inputs'!$N$19+1)/'Scenario Inputs'!$O$19))*'Scenario Inputs'!$H$19+MAX(0,MIN(1,(A88-'Scenario Inputs'!$N$20+1)/'Scenario Inputs'!$O$20))*'Scenario Inputs'!$H$20+MAX(0,MIN(1,(A88-'Scenario Inputs'!$N$21+1)/'Scenario Inputs'!$O$21))*'Scenario Inputs'!$H$21+MAX(0,MIN('Scenario Inputs'!$F$31,A88-'Scenario Inputs'!$F$37+1))*'Scenario Inputs'!$F$32+MAX(0,MIN('Scenario Inputs'!$F$31,A88-'Scenario Inputs'!$F$37+1))*'Scenario Inputs'!$F$36+MAX(0,MIN('Scenario Inputs'!$F$31,A88-'Scenario Inputs'!$F$37+1))*'Scenario Inputs'!$F$39+MAX(0,MIN(1,(A88-'Scenario Inputs'!$B$48+1)/'Scenario Inputs'!$B$49))*'Scenario Inputs'!$B$50</f>
        <v/>
      </c>
      <c r="D88" s="335">
        <f>MAX(0,MIN(1,(A88-'Scenario Inputs'!$N$7+1)/'Scenario Inputs'!$O$7))*'Scenario Inputs'!$J$7+MAX(0,MIN(1,(A88-'Scenario Inputs'!$N$8+1)/'Scenario Inputs'!$O$8))*'Scenario Inputs'!$J$8+MAX(0,MIN(1,(A88-'Scenario Inputs'!$N$9+1)/'Scenario Inputs'!$O$9))*'Scenario Inputs'!$J$9+MAX(0,MIN(1,(A88-'Scenario Inputs'!$N$10+1)/'Scenario Inputs'!$O$10))*'Scenario Inputs'!$J$10+MAX(0,MIN(1,(A88-'Scenario Inputs'!$N$11+1)/'Scenario Inputs'!$O$11))*'Scenario Inputs'!$J$11+MAX(0,MIN(1,(A88-'Scenario Inputs'!$N$12+1)/'Scenario Inputs'!$O$12))*'Scenario Inputs'!$J$12+MAX(0,MIN(1,(A88-'Scenario Inputs'!$N$13+1)/'Scenario Inputs'!$O$13))*'Scenario Inputs'!$J$13+MAX(0,MIN(1,(A88-'Scenario Inputs'!$N$14+1)/'Scenario Inputs'!$O$14))*'Scenario Inputs'!$J$14+MAX(0,MIN(1,(A88-'Scenario Inputs'!$N$15+1)/'Scenario Inputs'!$O$15))*'Scenario Inputs'!$J$15+MAX(0,MIN(1,(A88-'Scenario Inputs'!$N$16+1)/'Scenario Inputs'!$O$16))*'Scenario Inputs'!$J$16+MAX(0,MIN(1,(A88-'Scenario Inputs'!$N$17+1)/'Scenario Inputs'!$O$17))*'Scenario Inputs'!$J$17+MAX(0,MIN(1,(A88-'Scenario Inputs'!$N$18+1)/'Scenario Inputs'!$O$18))*'Scenario Inputs'!$J$18+MAX(0,MIN(1,(A88-'Scenario Inputs'!$N$19+1)/'Scenario Inputs'!$O$19))*'Scenario Inputs'!$J$19+MAX(0,MIN(1,(A88-'Scenario Inputs'!$N$20+1)/'Scenario Inputs'!$O$20))*'Scenario Inputs'!$J$20+MAX(0,MIN(1,(A88-'Scenario Inputs'!$N$21+1)/'Scenario Inputs'!$O$21))*'Scenario Inputs'!$J$21+MAX(0,MIN('Scenario Inputs'!$F$31,A88-'Scenario Inputs'!$F$37+1))*'Scenario Inputs'!$F$32+MAX(0,MIN('Scenario Inputs'!$F$31,A88-'Scenario Inputs'!$F$37+1))*'Scenario Inputs'!$F$36+MAX(0,MIN('Scenario Inputs'!$F$31,A88-'Scenario Inputs'!$F$37+1))*'Scenario Inputs'!$F$39+MAX(0,MIN(1,(A88-'Scenario Inputs'!$B$48+1)/'Scenario Inputs'!$B$49))*'Scenario Inputs'!$B$51</f>
        <v/>
      </c>
      <c r="E88" s="335">
        <f>C88-B88</f>
        <v/>
      </c>
      <c r="F88" s="335">
        <f>D88-B88</f>
        <v/>
      </c>
      <c r="G88" s="335">
        <f>G87+B88</f>
        <v/>
      </c>
      <c r="H88" s="335">
        <f>H87+C88</f>
        <v/>
      </c>
      <c r="I88" s="335">
        <f>H88-G88</f>
        <v/>
      </c>
      <c r="J88" s="335">
        <f>J87+D88-B88</f>
        <v/>
      </c>
      <c r="K88" s="335">
        <f>MAX(0,MIN(1,(A88-'Scenario Inputs'!$N$7+1)/'Scenario Inputs'!$O$7))*'Scenario Inputs'!$L$7+MAX(0,MIN(1,(A88-'Scenario Inputs'!$N$8+1)/'Scenario Inputs'!$O$8))*'Scenario Inputs'!$L$8+MAX(0,MIN(1,(A88-'Scenario Inputs'!$N$9+1)/'Scenario Inputs'!$O$9))*'Scenario Inputs'!$L$9+MAX(0,MIN(1,(A88-'Scenario Inputs'!$N$10+1)/'Scenario Inputs'!$O$10))*'Scenario Inputs'!$L$10+MAX(0,MIN(1,(A88-'Scenario Inputs'!$N$11+1)/'Scenario Inputs'!$O$11))*'Scenario Inputs'!$L$11+MAX(0,MIN(1,(A88-'Scenario Inputs'!$N$12+1)/'Scenario Inputs'!$O$12))*'Scenario Inputs'!$L$12+MAX(0,MIN(1,(A88-'Scenario Inputs'!$N$13+1)/'Scenario Inputs'!$O$13))*'Scenario Inputs'!$L$13+MAX(0,MIN(1,(A88-'Scenario Inputs'!$N$14+1)/'Scenario Inputs'!$O$14))*'Scenario Inputs'!$L$14+MAX(0,MIN(1,(A88-'Scenario Inputs'!$N$15+1)/'Scenario Inputs'!$O$15))*'Scenario Inputs'!$L$15+MAX(0,MIN(1,(A88-'Scenario Inputs'!$N$16+1)/'Scenario Inputs'!$O$16))*'Scenario Inputs'!$L$16+MAX(0,MIN(1,(A88-'Scenario Inputs'!$N$17+1)/'Scenario Inputs'!$O$17))*'Scenario Inputs'!$L$17+MAX(0,MIN(1,(A88-'Scenario Inputs'!$N$18+1)/'Scenario Inputs'!$O$18))*'Scenario Inputs'!$L$18+MAX(0,MIN(1,(A88-'Scenario Inputs'!$N$19+1)/'Scenario Inputs'!$O$19))*'Scenario Inputs'!$L$19+MAX(0,MIN(1,(A88-'Scenario Inputs'!$N$20+1)/'Scenario Inputs'!$O$20))*'Scenario Inputs'!$L$20+MAX(0,MIN(1,(A88-'Scenario Inputs'!$N$21+1)/'Scenario Inputs'!$O$21))*'Scenario Inputs'!$L$21+MAX(0,MIN(1,(A88-'Scenario Inputs'!$B$48+1)/'Scenario Inputs'!$B$49))*'Scenario Inputs'!$B$52</f>
        <v/>
      </c>
      <c r="L88" s="335">
        <f>K88*'Scenario Inputs'!$B$4</f>
        <v/>
      </c>
      <c r="M88" s="335">
        <f>B88-L88</f>
        <v/>
      </c>
      <c r="N88" s="335">
        <f>D88+L88-B88</f>
        <v/>
      </c>
      <c r="O88" s="335">
        <f>O87+L88</f>
        <v/>
      </c>
      <c r="P88" s="335">
        <f>P87+N88</f>
        <v/>
      </c>
    </row>
    <row r="89">
      <c r="A89" t="n">
        <v>85</v>
      </c>
      <c r="B89" s="335">
        <f>MIN(A89,Assumptions!$B$6)*Assumptions!$B$4*Assumptions!$B$17</f>
        <v/>
      </c>
      <c r="C89" s="335">
        <f>MAX(0,MIN(1,(A89-'Scenario Inputs'!$N$7+1)/'Scenario Inputs'!$O$7))*'Scenario Inputs'!$H$7+MAX(0,MIN(1,(A89-'Scenario Inputs'!$N$8+1)/'Scenario Inputs'!$O$8))*'Scenario Inputs'!$H$8+MAX(0,MIN(1,(A89-'Scenario Inputs'!$N$9+1)/'Scenario Inputs'!$O$9))*'Scenario Inputs'!$H$9+MAX(0,MIN(1,(A89-'Scenario Inputs'!$N$10+1)/'Scenario Inputs'!$O$10))*'Scenario Inputs'!$H$10+MAX(0,MIN(1,(A89-'Scenario Inputs'!$N$11+1)/'Scenario Inputs'!$O$11))*'Scenario Inputs'!$H$11+MAX(0,MIN(1,(A89-'Scenario Inputs'!$N$12+1)/'Scenario Inputs'!$O$12))*'Scenario Inputs'!$H$12+MAX(0,MIN(1,(A89-'Scenario Inputs'!$N$13+1)/'Scenario Inputs'!$O$13))*'Scenario Inputs'!$H$13+MAX(0,MIN(1,(A89-'Scenario Inputs'!$N$14+1)/'Scenario Inputs'!$O$14))*'Scenario Inputs'!$H$14+MAX(0,MIN(1,(A89-'Scenario Inputs'!$N$15+1)/'Scenario Inputs'!$O$15))*'Scenario Inputs'!$H$15+MAX(0,MIN(1,(A89-'Scenario Inputs'!$N$16+1)/'Scenario Inputs'!$O$16))*'Scenario Inputs'!$H$16+MAX(0,MIN(1,(A89-'Scenario Inputs'!$N$17+1)/'Scenario Inputs'!$O$17))*'Scenario Inputs'!$H$17+MAX(0,MIN(1,(A89-'Scenario Inputs'!$N$18+1)/'Scenario Inputs'!$O$18))*'Scenario Inputs'!$H$18+MAX(0,MIN(1,(A89-'Scenario Inputs'!$N$19+1)/'Scenario Inputs'!$O$19))*'Scenario Inputs'!$H$19+MAX(0,MIN(1,(A89-'Scenario Inputs'!$N$20+1)/'Scenario Inputs'!$O$20))*'Scenario Inputs'!$H$20+MAX(0,MIN(1,(A89-'Scenario Inputs'!$N$21+1)/'Scenario Inputs'!$O$21))*'Scenario Inputs'!$H$21+MAX(0,MIN('Scenario Inputs'!$F$31,A89-'Scenario Inputs'!$F$37+1))*'Scenario Inputs'!$F$32+MAX(0,MIN('Scenario Inputs'!$F$31,A89-'Scenario Inputs'!$F$37+1))*'Scenario Inputs'!$F$36+MAX(0,MIN('Scenario Inputs'!$F$31,A89-'Scenario Inputs'!$F$37+1))*'Scenario Inputs'!$F$39+MAX(0,MIN(1,(A89-'Scenario Inputs'!$B$48+1)/'Scenario Inputs'!$B$49))*'Scenario Inputs'!$B$50</f>
        <v/>
      </c>
      <c r="D89" s="335">
        <f>MAX(0,MIN(1,(A89-'Scenario Inputs'!$N$7+1)/'Scenario Inputs'!$O$7))*'Scenario Inputs'!$J$7+MAX(0,MIN(1,(A89-'Scenario Inputs'!$N$8+1)/'Scenario Inputs'!$O$8))*'Scenario Inputs'!$J$8+MAX(0,MIN(1,(A89-'Scenario Inputs'!$N$9+1)/'Scenario Inputs'!$O$9))*'Scenario Inputs'!$J$9+MAX(0,MIN(1,(A89-'Scenario Inputs'!$N$10+1)/'Scenario Inputs'!$O$10))*'Scenario Inputs'!$J$10+MAX(0,MIN(1,(A89-'Scenario Inputs'!$N$11+1)/'Scenario Inputs'!$O$11))*'Scenario Inputs'!$J$11+MAX(0,MIN(1,(A89-'Scenario Inputs'!$N$12+1)/'Scenario Inputs'!$O$12))*'Scenario Inputs'!$J$12+MAX(0,MIN(1,(A89-'Scenario Inputs'!$N$13+1)/'Scenario Inputs'!$O$13))*'Scenario Inputs'!$J$13+MAX(0,MIN(1,(A89-'Scenario Inputs'!$N$14+1)/'Scenario Inputs'!$O$14))*'Scenario Inputs'!$J$14+MAX(0,MIN(1,(A89-'Scenario Inputs'!$N$15+1)/'Scenario Inputs'!$O$15))*'Scenario Inputs'!$J$15+MAX(0,MIN(1,(A89-'Scenario Inputs'!$N$16+1)/'Scenario Inputs'!$O$16))*'Scenario Inputs'!$J$16+MAX(0,MIN(1,(A89-'Scenario Inputs'!$N$17+1)/'Scenario Inputs'!$O$17))*'Scenario Inputs'!$J$17+MAX(0,MIN(1,(A89-'Scenario Inputs'!$N$18+1)/'Scenario Inputs'!$O$18))*'Scenario Inputs'!$J$18+MAX(0,MIN(1,(A89-'Scenario Inputs'!$N$19+1)/'Scenario Inputs'!$O$19))*'Scenario Inputs'!$J$19+MAX(0,MIN(1,(A89-'Scenario Inputs'!$N$20+1)/'Scenario Inputs'!$O$20))*'Scenario Inputs'!$J$20+MAX(0,MIN(1,(A89-'Scenario Inputs'!$N$21+1)/'Scenario Inputs'!$O$21))*'Scenario Inputs'!$J$21+MAX(0,MIN('Scenario Inputs'!$F$31,A89-'Scenario Inputs'!$F$37+1))*'Scenario Inputs'!$F$32+MAX(0,MIN('Scenario Inputs'!$F$31,A89-'Scenario Inputs'!$F$37+1))*'Scenario Inputs'!$F$36+MAX(0,MIN('Scenario Inputs'!$F$31,A89-'Scenario Inputs'!$F$37+1))*'Scenario Inputs'!$F$39+MAX(0,MIN(1,(A89-'Scenario Inputs'!$B$48+1)/'Scenario Inputs'!$B$49))*'Scenario Inputs'!$B$51</f>
        <v/>
      </c>
      <c r="E89" s="335">
        <f>C89-B89</f>
        <v/>
      </c>
      <c r="F89" s="335">
        <f>D89-B89</f>
        <v/>
      </c>
      <c r="G89" s="335">
        <f>G88+B89</f>
        <v/>
      </c>
      <c r="H89" s="335">
        <f>H88+C89</f>
        <v/>
      </c>
      <c r="I89" s="335">
        <f>H89-G89</f>
        <v/>
      </c>
      <c r="J89" s="335">
        <f>J88+D89-B89</f>
        <v/>
      </c>
      <c r="K89" s="335">
        <f>MAX(0,MIN(1,(A89-'Scenario Inputs'!$N$7+1)/'Scenario Inputs'!$O$7))*'Scenario Inputs'!$L$7+MAX(0,MIN(1,(A89-'Scenario Inputs'!$N$8+1)/'Scenario Inputs'!$O$8))*'Scenario Inputs'!$L$8+MAX(0,MIN(1,(A89-'Scenario Inputs'!$N$9+1)/'Scenario Inputs'!$O$9))*'Scenario Inputs'!$L$9+MAX(0,MIN(1,(A89-'Scenario Inputs'!$N$10+1)/'Scenario Inputs'!$O$10))*'Scenario Inputs'!$L$10+MAX(0,MIN(1,(A89-'Scenario Inputs'!$N$11+1)/'Scenario Inputs'!$O$11))*'Scenario Inputs'!$L$11+MAX(0,MIN(1,(A89-'Scenario Inputs'!$N$12+1)/'Scenario Inputs'!$O$12))*'Scenario Inputs'!$L$12+MAX(0,MIN(1,(A89-'Scenario Inputs'!$N$13+1)/'Scenario Inputs'!$O$13))*'Scenario Inputs'!$L$13+MAX(0,MIN(1,(A89-'Scenario Inputs'!$N$14+1)/'Scenario Inputs'!$O$14))*'Scenario Inputs'!$L$14+MAX(0,MIN(1,(A89-'Scenario Inputs'!$N$15+1)/'Scenario Inputs'!$O$15))*'Scenario Inputs'!$L$15+MAX(0,MIN(1,(A89-'Scenario Inputs'!$N$16+1)/'Scenario Inputs'!$O$16))*'Scenario Inputs'!$L$16+MAX(0,MIN(1,(A89-'Scenario Inputs'!$N$17+1)/'Scenario Inputs'!$O$17))*'Scenario Inputs'!$L$17+MAX(0,MIN(1,(A89-'Scenario Inputs'!$N$18+1)/'Scenario Inputs'!$O$18))*'Scenario Inputs'!$L$18+MAX(0,MIN(1,(A89-'Scenario Inputs'!$N$19+1)/'Scenario Inputs'!$O$19))*'Scenario Inputs'!$L$19+MAX(0,MIN(1,(A89-'Scenario Inputs'!$N$20+1)/'Scenario Inputs'!$O$20))*'Scenario Inputs'!$L$20+MAX(0,MIN(1,(A89-'Scenario Inputs'!$N$21+1)/'Scenario Inputs'!$O$21))*'Scenario Inputs'!$L$21+MAX(0,MIN(1,(A89-'Scenario Inputs'!$B$48+1)/'Scenario Inputs'!$B$49))*'Scenario Inputs'!$B$52</f>
        <v/>
      </c>
      <c r="L89" s="335">
        <f>K89*'Scenario Inputs'!$B$4</f>
        <v/>
      </c>
      <c r="M89" s="335">
        <f>B89-L89</f>
        <v/>
      </c>
      <c r="N89" s="335">
        <f>D89+L89-B89</f>
        <v/>
      </c>
      <c r="O89" s="335">
        <f>O88+L89</f>
        <v/>
      </c>
      <c r="P89" s="335">
        <f>P88+N89</f>
        <v/>
      </c>
    </row>
    <row r="90">
      <c r="A90" t="n">
        <v>86</v>
      </c>
      <c r="B90" s="335">
        <f>MIN(A90,Assumptions!$B$6)*Assumptions!$B$4*Assumptions!$B$17</f>
        <v/>
      </c>
      <c r="C90" s="335">
        <f>MAX(0,MIN(1,(A90-'Scenario Inputs'!$N$7+1)/'Scenario Inputs'!$O$7))*'Scenario Inputs'!$H$7+MAX(0,MIN(1,(A90-'Scenario Inputs'!$N$8+1)/'Scenario Inputs'!$O$8))*'Scenario Inputs'!$H$8+MAX(0,MIN(1,(A90-'Scenario Inputs'!$N$9+1)/'Scenario Inputs'!$O$9))*'Scenario Inputs'!$H$9+MAX(0,MIN(1,(A90-'Scenario Inputs'!$N$10+1)/'Scenario Inputs'!$O$10))*'Scenario Inputs'!$H$10+MAX(0,MIN(1,(A90-'Scenario Inputs'!$N$11+1)/'Scenario Inputs'!$O$11))*'Scenario Inputs'!$H$11+MAX(0,MIN(1,(A90-'Scenario Inputs'!$N$12+1)/'Scenario Inputs'!$O$12))*'Scenario Inputs'!$H$12+MAX(0,MIN(1,(A90-'Scenario Inputs'!$N$13+1)/'Scenario Inputs'!$O$13))*'Scenario Inputs'!$H$13+MAX(0,MIN(1,(A90-'Scenario Inputs'!$N$14+1)/'Scenario Inputs'!$O$14))*'Scenario Inputs'!$H$14+MAX(0,MIN(1,(A90-'Scenario Inputs'!$N$15+1)/'Scenario Inputs'!$O$15))*'Scenario Inputs'!$H$15+MAX(0,MIN(1,(A90-'Scenario Inputs'!$N$16+1)/'Scenario Inputs'!$O$16))*'Scenario Inputs'!$H$16+MAX(0,MIN(1,(A90-'Scenario Inputs'!$N$17+1)/'Scenario Inputs'!$O$17))*'Scenario Inputs'!$H$17+MAX(0,MIN(1,(A90-'Scenario Inputs'!$N$18+1)/'Scenario Inputs'!$O$18))*'Scenario Inputs'!$H$18+MAX(0,MIN(1,(A90-'Scenario Inputs'!$N$19+1)/'Scenario Inputs'!$O$19))*'Scenario Inputs'!$H$19+MAX(0,MIN(1,(A90-'Scenario Inputs'!$N$20+1)/'Scenario Inputs'!$O$20))*'Scenario Inputs'!$H$20+MAX(0,MIN(1,(A90-'Scenario Inputs'!$N$21+1)/'Scenario Inputs'!$O$21))*'Scenario Inputs'!$H$21+MAX(0,MIN('Scenario Inputs'!$F$31,A90-'Scenario Inputs'!$F$37+1))*'Scenario Inputs'!$F$32+MAX(0,MIN('Scenario Inputs'!$F$31,A90-'Scenario Inputs'!$F$37+1))*'Scenario Inputs'!$F$36+MAX(0,MIN('Scenario Inputs'!$F$31,A90-'Scenario Inputs'!$F$37+1))*'Scenario Inputs'!$F$39+MAX(0,MIN(1,(A90-'Scenario Inputs'!$B$48+1)/'Scenario Inputs'!$B$49))*'Scenario Inputs'!$B$50</f>
        <v/>
      </c>
      <c r="D90" s="335">
        <f>MAX(0,MIN(1,(A90-'Scenario Inputs'!$N$7+1)/'Scenario Inputs'!$O$7))*'Scenario Inputs'!$J$7+MAX(0,MIN(1,(A90-'Scenario Inputs'!$N$8+1)/'Scenario Inputs'!$O$8))*'Scenario Inputs'!$J$8+MAX(0,MIN(1,(A90-'Scenario Inputs'!$N$9+1)/'Scenario Inputs'!$O$9))*'Scenario Inputs'!$J$9+MAX(0,MIN(1,(A90-'Scenario Inputs'!$N$10+1)/'Scenario Inputs'!$O$10))*'Scenario Inputs'!$J$10+MAX(0,MIN(1,(A90-'Scenario Inputs'!$N$11+1)/'Scenario Inputs'!$O$11))*'Scenario Inputs'!$J$11+MAX(0,MIN(1,(A90-'Scenario Inputs'!$N$12+1)/'Scenario Inputs'!$O$12))*'Scenario Inputs'!$J$12+MAX(0,MIN(1,(A90-'Scenario Inputs'!$N$13+1)/'Scenario Inputs'!$O$13))*'Scenario Inputs'!$J$13+MAX(0,MIN(1,(A90-'Scenario Inputs'!$N$14+1)/'Scenario Inputs'!$O$14))*'Scenario Inputs'!$J$14+MAX(0,MIN(1,(A90-'Scenario Inputs'!$N$15+1)/'Scenario Inputs'!$O$15))*'Scenario Inputs'!$J$15+MAX(0,MIN(1,(A90-'Scenario Inputs'!$N$16+1)/'Scenario Inputs'!$O$16))*'Scenario Inputs'!$J$16+MAX(0,MIN(1,(A90-'Scenario Inputs'!$N$17+1)/'Scenario Inputs'!$O$17))*'Scenario Inputs'!$J$17+MAX(0,MIN(1,(A90-'Scenario Inputs'!$N$18+1)/'Scenario Inputs'!$O$18))*'Scenario Inputs'!$J$18+MAX(0,MIN(1,(A90-'Scenario Inputs'!$N$19+1)/'Scenario Inputs'!$O$19))*'Scenario Inputs'!$J$19+MAX(0,MIN(1,(A90-'Scenario Inputs'!$N$20+1)/'Scenario Inputs'!$O$20))*'Scenario Inputs'!$J$20+MAX(0,MIN(1,(A90-'Scenario Inputs'!$N$21+1)/'Scenario Inputs'!$O$21))*'Scenario Inputs'!$J$21+MAX(0,MIN('Scenario Inputs'!$F$31,A90-'Scenario Inputs'!$F$37+1))*'Scenario Inputs'!$F$32+MAX(0,MIN('Scenario Inputs'!$F$31,A90-'Scenario Inputs'!$F$37+1))*'Scenario Inputs'!$F$36+MAX(0,MIN('Scenario Inputs'!$F$31,A90-'Scenario Inputs'!$F$37+1))*'Scenario Inputs'!$F$39+MAX(0,MIN(1,(A90-'Scenario Inputs'!$B$48+1)/'Scenario Inputs'!$B$49))*'Scenario Inputs'!$B$51</f>
        <v/>
      </c>
      <c r="E90" s="335">
        <f>C90-B90</f>
        <v/>
      </c>
      <c r="F90" s="335">
        <f>D90-B90</f>
        <v/>
      </c>
      <c r="G90" s="335">
        <f>G89+B90</f>
        <v/>
      </c>
      <c r="H90" s="335">
        <f>H89+C90</f>
        <v/>
      </c>
      <c r="I90" s="335">
        <f>H90-G90</f>
        <v/>
      </c>
      <c r="J90" s="335">
        <f>J89+D90-B90</f>
        <v/>
      </c>
      <c r="K90" s="335">
        <f>MAX(0,MIN(1,(A90-'Scenario Inputs'!$N$7+1)/'Scenario Inputs'!$O$7))*'Scenario Inputs'!$L$7+MAX(0,MIN(1,(A90-'Scenario Inputs'!$N$8+1)/'Scenario Inputs'!$O$8))*'Scenario Inputs'!$L$8+MAX(0,MIN(1,(A90-'Scenario Inputs'!$N$9+1)/'Scenario Inputs'!$O$9))*'Scenario Inputs'!$L$9+MAX(0,MIN(1,(A90-'Scenario Inputs'!$N$10+1)/'Scenario Inputs'!$O$10))*'Scenario Inputs'!$L$10+MAX(0,MIN(1,(A90-'Scenario Inputs'!$N$11+1)/'Scenario Inputs'!$O$11))*'Scenario Inputs'!$L$11+MAX(0,MIN(1,(A90-'Scenario Inputs'!$N$12+1)/'Scenario Inputs'!$O$12))*'Scenario Inputs'!$L$12+MAX(0,MIN(1,(A90-'Scenario Inputs'!$N$13+1)/'Scenario Inputs'!$O$13))*'Scenario Inputs'!$L$13+MAX(0,MIN(1,(A90-'Scenario Inputs'!$N$14+1)/'Scenario Inputs'!$O$14))*'Scenario Inputs'!$L$14+MAX(0,MIN(1,(A90-'Scenario Inputs'!$N$15+1)/'Scenario Inputs'!$O$15))*'Scenario Inputs'!$L$15+MAX(0,MIN(1,(A90-'Scenario Inputs'!$N$16+1)/'Scenario Inputs'!$O$16))*'Scenario Inputs'!$L$16+MAX(0,MIN(1,(A90-'Scenario Inputs'!$N$17+1)/'Scenario Inputs'!$O$17))*'Scenario Inputs'!$L$17+MAX(0,MIN(1,(A90-'Scenario Inputs'!$N$18+1)/'Scenario Inputs'!$O$18))*'Scenario Inputs'!$L$18+MAX(0,MIN(1,(A90-'Scenario Inputs'!$N$19+1)/'Scenario Inputs'!$O$19))*'Scenario Inputs'!$L$19+MAX(0,MIN(1,(A90-'Scenario Inputs'!$N$20+1)/'Scenario Inputs'!$O$20))*'Scenario Inputs'!$L$20+MAX(0,MIN(1,(A90-'Scenario Inputs'!$N$21+1)/'Scenario Inputs'!$O$21))*'Scenario Inputs'!$L$21+MAX(0,MIN(1,(A90-'Scenario Inputs'!$B$48+1)/'Scenario Inputs'!$B$49))*'Scenario Inputs'!$B$52</f>
        <v/>
      </c>
      <c r="L90" s="335">
        <f>K90*'Scenario Inputs'!$B$4</f>
        <v/>
      </c>
      <c r="M90" s="335">
        <f>B90-L90</f>
        <v/>
      </c>
      <c r="N90" s="335">
        <f>D90+L90-B90</f>
        <v/>
      </c>
      <c r="O90" s="335">
        <f>O89+L90</f>
        <v/>
      </c>
      <c r="P90" s="335">
        <f>P89+N90</f>
        <v/>
      </c>
    </row>
    <row r="91">
      <c r="A91" t="n">
        <v>87</v>
      </c>
      <c r="B91" s="335">
        <f>MIN(A91,Assumptions!$B$6)*Assumptions!$B$4*Assumptions!$B$17</f>
        <v/>
      </c>
      <c r="C91" s="335">
        <f>MAX(0,MIN(1,(A91-'Scenario Inputs'!$N$7+1)/'Scenario Inputs'!$O$7))*'Scenario Inputs'!$H$7+MAX(0,MIN(1,(A91-'Scenario Inputs'!$N$8+1)/'Scenario Inputs'!$O$8))*'Scenario Inputs'!$H$8+MAX(0,MIN(1,(A91-'Scenario Inputs'!$N$9+1)/'Scenario Inputs'!$O$9))*'Scenario Inputs'!$H$9+MAX(0,MIN(1,(A91-'Scenario Inputs'!$N$10+1)/'Scenario Inputs'!$O$10))*'Scenario Inputs'!$H$10+MAX(0,MIN(1,(A91-'Scenario Inputs'!$N$11+1)/'Scenario Inputs'!$O$11))*'Scenario Inputs'!$H$11+MAX(0,MIN(1,(A91-'Scenario Inputs'!$N$12+1)/'Scenario Inputs'!$O$12))*'Scenario Inputs'!$H$12+MAX(0,MIN(1,(A91-'Scenario Inputs'!$N$13+1)/'Scenario Inputs'!$O$13))*'Scenario Inputs'!$H$13+MAX(0,MIN(1,(A91-'Scenario Inputs'!$N$14+1)/'Scenario Inputs'!$O$14))*'Scenario Inputs'!$H$14+MAX(0,MIN(1,(A91-'Scenario Inputs'!$N$15+1)/'Scenario Inputs'!$O$15))*'Scenario Inputs'!$H$15+MAX(0,MIN(1,(A91-'Scenario Inputs'!$N$16+1)/'Scenario Inputs'!$O$16))*'Scenario Inputs'!$H$16+MAX(0,MIN(1,(A91-'Scenario Inputs'!$N$17+1)/'Scenario Inputs'!$O$17))*'Scenario Inputs'!$H$17+MAX(0,MIN(1,(A91-'Scenario Inputs'!$N$18+1)/'Scenario Inputs'!$O$18))*'Scenario Inputs'!$H$18+MAX(0,MIN(1,(A91-'Scenario Inputs'!$N$19+1)/'Scenario Inputs'!$O$19))*'Scenario Inputs'!$H$19+MAX(0,MIN(1,(A91-'Scenario Inputs'!$N$20+1)/'Scenario Inputs'!$O$20))*'Scenario Inputs'!$H$20+MAX(0,MIN(1,(A91-'Scenario Inputs'!$N$21+1)/'Scenario Inputs'!$O$21))*'Scenario Inputs'!$H$21+MAX(0,MIN('Scenario Inputs'!$F$31,A91-'Scenario Inputs'!$F$37+1))*'Scenario Inputs'!$F$32+MAX(0,MIN('Scenario Inputs'!$F$31,A91-'Scenario Inputs'!$F$37+1))*'Scenario Inputs'!$F$36+MAX(0,MIN('Scenario Inputs'!$F$31,A91-'Scenario Inputs'!$F$37+1))*'Scenario Inputs'!$F$39+MAX(0,MIN(1,(A91-'Scenario Inputs'!$B$48+1)/'Scenario Inputs'!$B$49))*'Scenario Inputs'!$B$50</f>
        <v/>
      </c>
      <c r="D91" s="335">
        <f>MAX(0,MIN(1,(A91-'Scenario Inputs'!$N$7+1)/'Scenario Inputs'!$O$7))*'Scenario Inputs'!$J$7+MAX(0,MIN(1,(A91-'Scenario Inputs'!$N$8+1)/'Scenario Inputs'!$O$8))*'Scenario Inputs'!$J$8+MAX(0,MIN(1,(A91-'Scenario Inputs'!$N$9+1)/'Scenario Inputs'!$O$9))*'Scenario Inputs'!$J$9+MAX(0,MIN(1,(A91-'Scenario Inputs'!$N$10+1)/'Scenario Inputs'!$O$10))*'Scenario Inputs'!$J$10+MAX(0,MIN(1,(A91-'Scenario Inputs'!$N$11+1)/'Scenario Inputs'!$O$11))*'Scenario Inputs'!$J$11+MAX(0,MIN(1,(A91-'Scenario Inputs'!$N$12+1)/'Scenario Inputs'!$O$12))*'Scenario Inputs'!$J$12+MAX(0,MIN(1,(A91-'Scenario Inputs'!$N$13+1)/'Scenario Inputs'!$O$13))*'Scenario Inputs'!$J$13+MAX(0,MIN(1,(A91-'Scenario Inputs'!$N$14+1)/'Scenario Inputs'!$O$14))*'Scenario Inputs'!$J$14+MAX(0,MIN(1,(A91-'Scenario Inputs'!$N$15+1)/'Scenario Inputs'!$O$15))*'Scenario Inputs'!$J$15+MAX(0,MIN(1,(A91-'Scenario Inputs'!$N$16+1)/'Scenario Inputs'!$O$16))*'Scenario Inputs'!$J$16+MAX(0,MIN(1,(A91-'Scenario Inputs'!$N$17+1)/'Scenario Inputs'!$O$17))*'Scenario Inputs'!$J$17+MAX(0,MIN(1,(A91-'Scenario Inputs'!$N$18+1)/'Scenario Inputs'!$O$18))*'Scenario Inputs'!$J$18+MAX(0,MIN(1,(A91-'Scenario Inputs'!$N$19+1)/'Scenario Inputs'!$O$19))*'Scenario Inputs'!$J$19+MAX(0,MIN(1,(A91-'Scenario Inputs'!$N$20+1)/'Scenario Inputs'!$O$20))*'Scenario Inputs'!$J$20+MAX(0,MIN(1,(A91-'Scenario Inputs'!$N$21+1)/'Scenario Inputs'!$O$21))*'Scenario Inputs'!$J$21+MAX(0,MIN('Scenario Inputs'!$F$31,A91-'Scenario Inputs'!$F$37+1))*'Scenario Inputs'!$F$32+MAX(0,MIN('Scenario Inputs'!$F$31,A91-'Scenario Inputs'!$F$37+1))*'Scenario Inputs'!$F$36+MAX(0,MIN('Scenario Inputs'!$F$31,A91-'Scenario Inputs'!$F$37+1))*'Scenario Inputs'!$F$39+MAX(0,MIN(1,(A91-'Scenario Inputs'!$B$48+1)/'Scenario Inputs'!$B$49))*'Scenario Inputs'!$B$51</f>
        <v/>
      </c>
      <c r="E91" s="335">
        <f>C91-B91</f>
        <v/>
      </c>
      <c r="F91" s="335">
        <f>D91-B91</f>
        <v/>
      </c>
      <c r="G91" s="335">
        <f>G90+B91</f>
        <v/>
      </c>
      <c r="H91" s="335">
        <f>H90+C91</f>
        <v/>
      </c>
      <c r="I91" s="335">
        <f>H91-G91</f>
        <v/>
      </c>
      <c r="J91" s="335">
        <f>J90+D91-B91</f>
        <v/>
      </c>
      <c r="K91" s="335">
        <f>MAX(0,MIN(1,(A91-'Scenario Inputs'!$N$7+1)/'Scenario Inputs'!$O$7))*'Scenario Inputs'!$L$7+MAX(0,MIN(1,(A91-'Scenario Inputs'!$N$8+1)/'Scenario Inputs'!$O$8))*'Scenario Inputs'!$L$8+MAX(0,MIN(1,(A91-'Scenario Inputs'!$N$9+1)/'Scenario Inputs'!$O$9))*'Scenario Inputs'!$L$9+MAX(0,MIN(1,(A91-'Scenario Inputs'!$N$10+1)/'Scenario Inputs'!$O$10))*'Scenario Inputs'!$L$10+MAX(0,MIN(1,(A91-'Scenario Inputs'!$N$11+1)/'Scenario Inputs'!$O$11))*'Scenario Inputs'!$L$11+MAX(0,MIN(1,(A91-'Scenario Inputs'!$N$12+1)/'Scenario Inputs'!$O$12))*'Scenario Inputs'!$L$12+MAX(0,MIN(1,(A91-'Scenario Inputs'!$N$13+1)/'Scenario Inputs'!$O$13))*'Scenario Inputs'!$L$13+MAX(0,MIN(1,(A91-'Scenario Inputs'!$N$14+1)/'Scenario Inputs'!$O$14))*'Scenario Inputs'!$L$14+MAX(0,MIN(1,(A91-'Scenario Inputs'!$N$15+1)/'Scenario Inputs'!$O$15))*'Scenario Inputs'!$L$15+MAX(0,MIN(1,(A91-'Scenario Inputs'!$N$16+1)/'Scenario Inputs'!$O$16))*'Scenario Inputs'!$L$16+MAX(0,MIN(1,(A91-'Scenario Inputs'!$N$17+1)/'Scenario Inputs'!$O$17))*'Scenario Inputs'!$L$17+MAX(0,MIN(1,(A91-'Scenario Inputs'!$N$18+1)/'Scenario Inputs'!$O$18))*'Scenario Inputs'!$L$18+MAX(0,MIN(1,(A91-'Scenario Inputs'!$N$19+1)/'Scenario Inputs'!$O$19))*'Scenario Inputs'!$L$19+MAX(0,MIN(1,(A91-'Scenario Inputs'!$N$20+1)/'Scenario Inputs'!$O$20))*'Scenario Inputs'!$L$20+MAX(0,MIN(1,(A91-'Scenario Inputs'!$N$21+1)/'Scenario Inputs'!$O$21))*'Scenario Inputs'!$L$21+MAX(0,MIN(1,(A91-'Scenario Inputs'!$B$48+1)/'Scenario Inputs'!$B$49))*'Scenario Inputs'!$B$52</f>
        <v/>
      </c>
      <c r="L91" s="335">
        <f>K91*'Scenario Inputs'!$B$4</f>
        <v/>
      </c>
      <c r="M91" s="335">
        <f>B91-L91</f>
        <v/>
      </c>
      <c r="N91" s="335">
        <f>D91+L91-B91</f>
        <v/>
      </c>
      <c r="O91" s="335">
        <f>O90+L91</f>
        <v/>
      </c>
      <c r="P91" s="335">
        <f>P90+N91</f>
        <v/>
      </c>
    </row>
    <row r="92">
      <c r="A92" t="n">
        <v>88</v>
      </c>
      <c r="B92" s="335">
        <f>MIN(A92,Assumptions!$B$6)*Assumptions!$B$4*Assumptions!$B$17</f>
        <v/>
      </c>
      <c r="C92" s="335">
        <f>MAX(0,MIN(1,(A92-'Scenario Inputs'!$N$7+1)/'Scenario Inputs'!$O$7))*'Scenario Inputs'!$H$7+MAX(0,MIN(1,(A92-'Scenario Inputs'!$N$8+1)/'Scenario Inputs'!$O$8))*'Scenario Inputs'!$H$8+MAX(0,MIN(1,(A92-'Scenario Inputs'!$N$9+1)/'Scenario Inputs'!$O$9))*'Scenario Inputs'!$H$9+MAX(0,MIN(1,(A92-'Scenario Inputs'!$N$10+1)/'Scenario Inputs'!$O$10))*'Scenario Inputs'!$H$10+MAX(0,MIN(1,(A92-'Scenario Inputs'!$N$11+1)/'Scenario Inputs'!$O$11))*'Scenario Inputs'!$H$11+MAX(0,MIN(1,(A92-'Scenario Inputs'!$N$12+1)/'Scenario Inputs'!$O$12))*'Scenario Inputs'!$H$12+MAX(0,MIN(1,(A92-'Scenario Inputs'!$N$13+1)/'Scenario Inputs'!$O$13))*'Scenario Inputs'!$H$13+MAX(0,MIN(1,(A92-'Scenario Inputs'!$N$14+1)/'Scenario Inputs'!$O$14))*'Scenario Inputs'!$H$14+MAX(0,MIN(1,(A92-'Scenario Inputs'!$N$15+1)/'Scenario Inputs'!$O$15))*'Scenario Inputs'!$H$15+MAX(0,MIN(1,(A92-'Scenario Inputs'!$N$16+1)/'Scenario Inputs'!$O$16))*'Scenario Inputs'!$H$16+MAX(0,MIN(1,(A92-'Scenario Inputs'!$N$17+1)/'Scenario Inputs'!$O$17))*'Scenario Inputs'!$H$17+MAX(0,MIN(1,(A92-'Scenario Inputs'!$N$18+1)/'Scenario Inputs'!$O$18))*'Scenario Inputs'!$H$18+MAX(0,MIN(1,(A92-'Scenario Inputs'!$N$19+1)/'Scenario Inputs'!$O$19))*'Scenario Inputs'!$H$19+MAX(0,MIN(1,(A92-'Scenario Inputs'!$N$20+1)/'Scenario Inputs'!$O$20))*'Scenario Inputs'!$H$20+MAX(0,MIN(1,(A92-'Scenario Inputs'!$N$21+1)/'Scenario Inputs'!$O$21))*'Scenario Inputs'!$H$21+MAX(0,MIN('Scenario Inputs'!$F$31,A92-'Scenario Inputs'!$F$37+1))*'Scenario Inputs'!$F$32+MAX(0,MIN('Scenario Inputs'!$F$31,A92-'Scenario Inputs'!$F$37+1))*'Scenario Inputs'!$F$36+MAX(0,MIN('Scenario Inputs'!$F$31,A92-'Scenario Inputs'!$F$37+1))*'Scenario Inputs'!$F$39+MAX(0,MIN(1,(A92-'Scenario Inputs'!$B$48+1)/'Scenario Inputs'!$B$49))*'Scenario Inputs'!$B$50</f>
        <v/>
      </c>
      <c r="D92" s="335">
        <f>MAX(0,MIN(1,(A92-'Scenario Inputs'!$N$7+1)/'Scenario Inputs'!$O$7))*'Scenario Inputs'!$J$7+MAX(0,MIN(1,(A92-'Scenario Inputs'!$N$8+1)/'Scenario Inputs'!$O$8))*'Scenario Inputs'!$J$8+MAX(0,MIN(1,(A92-'Scenario Inputs'!$N$9+1)/'Scenario Inputs'!$O$9))*'Scenario Inputs'!$J$9+MAX(0,MIN(1,(A92-'Scenario Inputs'!$N$10+1)/'Scenario Inputs'!$O$10))*'Scenario Inputs'!$J$10+MAX(0,MIN(1,(A92-'Scenario Inputs'!$N$11+1)/'Scenario Inputs'!$O$11))*'Scenario Inputs'!$J$11+MAX(0,MIN(1,(A92-'Scenario Inputs'!$N$12+1)/'Scenario Inputs'!$O$12))*'Scenario Inputs'!$J$12+MAX(0,MIN(1,(A92-'Scenario Inputs'!$N$13+1)/'Scenario Inputs'!$O$13))*'Scenario Inputs'!$J$13+MAX(0,MIN(1,(A92-'Scenario Inputs'!$N$14+1)/'Scenario Inputs'!$O$14))*'Scenario Inputs'!$J$14+MAX(0,MIN(1,(A92-'Scenario Inputs'!$N$15+1)/'Scenario Inputs'!$O$15))*'Scenario Inputs'!$J$15+MAX(0,MIN(1,(A92-'Scenario Inputs'!$N$16+1)/'Scenario Inputs'!$O$16))*'Scenario Inputs'!$J$16+MAX(0,MIN(1,(A92-'Scenario Inputs'!$N$17+1)/'Scenario Inputs'!$O$17))*'Scenario Inputs'!$J$17+MAX(0,MIN(1,(A92-'Scenario Inputs'!$N$18+1)/'Scenario Inputs'!$O$18))*'Scenario Inputs'!$J$18+MAX(0,MIN(1,(A92-'Scenario Inputs'!$N$19+1)/'Scenario Inputs'!$O$19))*'Scenario Inputs'!$J$19+MAX(0,MIN(1,(A92-'Scenario Inputs'!$N$20+1)/'Scenario Inputs'!$O$20))*'Scenario Inputs'!$J$20+MAX(0,MIN(1,(A92-'Scenario Inputs'!$N$21+1)/'Scenario Inputs'!$O$21))*'Scenario Inputs'!$J$21+MAX(0,MIN('Scenario Inputs'!$F$31,A92-'Scenario Inputs'!$F$37+1))*'Scenario Inputs'!$F$32+MAX(0,MIN('Scenario Inputs'!$F$31,A92-'Scenario Inputs'!$F$37+1))*'Scenario Inputs'!$F$36+MAX(0,MIN('Scenario Inputs'!$F$31,A92-'Scenario Inputs'!$F$37+1))*'Scenario Inputs'!$F$39+MAX(0,MIN(1,(A92-'Scenario Inputs'!$B$48+1)/'Scenario Inputs'!$B$49))*'Scenario Inputs'!$B$51</f>
        <v/>
      </c>
      <c r="E92" s="335">
        <f>C92-B92</f>
        <v/>
      </c>
      <c r="F92" s="335">
        <f>D92-B92</f>
        <v/>
      </c>
      <c r="G92" s="335">
        <f>G91+B92</f>
        <v/>
      </c>
      <c r="H92" s="335">
        <f>H91+C92</f>
        <v/>
      </c>
      <c r="I92" s="335">
        <f>H92-G92</f>
        <v/>
      </c>
      <c r="J92" s="335">
        <f>J91+D92-B92</f>
        <v/>
      </c>
      <c r="K92" s="335">
        <f>MAX(0,MIN(1,(A92-'Scenario Inputs'!$N$7+1)/'Scenario Inputs'!$O$7))*'Scenario Inputs'!$L$7+MAX(0,MIN(1,(A92-'Scenario Inputs'!$N$8+1)/'Scenario Inputs'!$O$8))*'Scenario Inputs'!$L$8+MAX(0,MIN(1,(A92-'Scenario Inputs'!$N$9+1)/'Scenario Inputs'!$O$9))*'Scenario Inputs'!$L$9+MAX(0,MIN(1,(A92-'Scenario Inputs'!$N$10+1)/'Scenario Inputs'!$O$10))*'Scenario Inputs'!$L$10+MAX(0,MIN(1,(A92-'Scenario Inputs'!$N$11+1)/'Scenario Inputs'!$O$11))*'Scenario Inputs'!$L$11+MAX(0,MIN(1,(A92-'Scenario Inputs'!$N$12+1)/'Scenario Inputs'!$O$12))*'Scenario Inputs'!$L$12+MAX(0,MIN(1,(A92-'Scenario Inputs'!$N$13+1)/'Scenario Inputs'!$O$13))*'Scenario Inputs'!$L$13+MAX(0,MIN(1,(A92-'Scenario Inputs'!$N$14+1)/'Scenario Inputs'!$O$14))*'Scenario Inputs'!$L$14+MAX(0,MIN(1,(A92-'Scenario Inputs'!$N$15+1)/'Scenario Inputs'!$O$15))*'Scenario Inputs'!$L$15+MAX(0,MIN(1,(A92-'Scenario Inputs'!$N$16+1)/'Scenario Inputs'!$O$16))*'Scenario Inputs'!$L$16+MAX(0,MIN(1,(A92-'Scenario Inputs'!$N$17+1)/'Scenario Inputs'!$O$17))*'Scenario Inputs'!$L$17+MAX(0,MIN(1,(A92-'Scenario Inputs'!$N$18+1)/'Scenario Inputs'!$O$18))*'Scenario Inputs'!$L$18+MAX(0,MIN(1,(A92-'Scenario Inputs'!$N$19+1)/'Scenario Inputs'!$O$19))*'Scenario Inputs'!$L$19+MAX(0,MIN(1,(A92-'Scenario Inputs'!$N$20+1)/'Scenario Inputs'!$O$20))*'Scenario Inputs'!$L$20+MAX(0,MIN(1,(A92-'Scenario Inputs'!$N$21+1)/'Scenario Inputs'!$O$21))*'Scenario Inputs'!$L$21+MAX(0,MIN(1,(A92-'Scenario Inputs'!$B$48+1)/'Scenario Inputs'!$B$49))*'Scenario Inputs'!$B$52</f>
        <v/>
      </c>
      <c r="L92" s="335">
        <f>K92*'Scenario Inputs'!$B$4</f>
        <v/>
      </c>
      <c r="M92" s="335">
        <f>B92-L92</f>
        <v/>
      </c>
      <c r="N92" s="335">
        <f>D92+L92-B92</f>
        <v/>
      </c>
      <c r="O92" s="335">
        <f>O91+L92</f>
        <v/>
      </c>
      <c r="P92" s="335">
        <f>P91+N92</f>
        <v/>
      </c>
    </row>
    <row r="93">
      <c r="A93" t="n">
        <v>89</v>
      </c>
      <c r="B93" s="335">
        <f>MIN(A93,Assumptions!$B$6)*Assumptions!$B$4*Assumptions!$B$17</f>
        <v/>
      </c>
      <c r="C93" s="335">
        <f>MAX(0,MIN(1,(A93-'Scenario Inputs'!$N$7+1)/'Scenario Inputs'!$O$7))*'Scenario Inputs'!$H$7+MAX(0,MIN(1,(A93-'Scenario Inputs'!$N$8+1)/'Scenario Inputs'!$O$8))*'Scenario Inputs'!$H$8+MAX(0,MIN(1,(A93-'Scenario Inputs'!$N$9+1)/'Scenario Inputs'!$O$9))*'Scenario Inputs'!$H$9+MAX(0,MIN(1,(A93-'Scenario Inputs'!$N$10+1)/'Scenario Inputs'!$O$10))*'Scenario Inputs'!$H$10+MAX(0,MIN(1,(A93-'Scenario Inputs'!$N$11+1)/'Scenario Inputs'!$O$11))*'Scenario Inputs'!$H$11+MAX(0,MIN(1,(A93-'Scenario Inputs'!$N$12+1)/'Scenario Inputs'!$O$12))*'Scenario Inputs'!$H$12+MAX(0,MIN(1,(A93-'Scenario Inputs'!$N$13+1)/'Scenario Inputs'!$O$13))*'Scenario Inputs'!$H$13+MAX(0,MIN(1,(A93-'Scenario Inputs'!$N$14+1)/'Scenario Inputs'!$O$14))*'Scenario Inputs'!$H$14+MAX(0,MIN(1,(A93-'Scenario Inputs'!$N$15+1)/'Scenario Inputs'!$O$15))*'Scenario Inputs'!$H$15+MAX(0,MIN(1,(A93-'Scenario Inputs'!$N$16+1)/'Scenario Inputs'!$O$16))*'Scenario Inputs'!$H$16+MAX(0,MIN(1,(A93-'Scenario Inputs'!$N$17+1)/'Scenario Inputs'!$O$17))*'Scenario Inputs'!$H$17+MAX(0,MIN(1,(A93-'Scenario Inputs'!$N$18+1)/'Scenario Inputs'!$O$18))*'Scenario Inputs'!$H$18+MAX(0,MIN(1,(A93-'Scenario Inputs'!$N$19+1)/'Scenario Inputs'!$O$19))*'Scenario Inputs'!$H$19+MAX(0,MIN(1,(A93-'Scenario Inputs'!$N$20+1)/'Scenario Inputs'!$O$20))*'Scenario Inputs'!$H$20+MAX(0,MIN(1,(A93-'Scenario Inputs'!$N$21+1)/'Scenario Inputs'!$O$21))*'Scenario Inputs'!$H$21+MAX(0,MIN('Scenario Inputs'!$F$31,A93-'Scenario Inputs'!$F$37+1))*'Scenario Inputs'!$F$32+MAX(0,MIN('Scenario Inputs'!$F$31,A93-'Scenario Inputs'!$F$37+1))*'Scenario Inputs'!$F$36+MAX(0,MIN('Scenario Inputs'!$F$31,A93-'Scenario Inputs'!$F$37+1))*'Scenario Inputs'!$F$39+MAX(0,MIN(1,(A93-'Scenario Inputs'!$B$48+1)/'Scenario Inputs'!$B$49))*'Scenario Inputs'!$B$50</f>
        <v/>
      </c>
      <c r="D93" s="335">
        <f>MAX(0,MIN(1,(A93-'Scenario Inputs'!$N$7+1)/'Scenario Inputs'!$O$7))*'Scenario Inputs'!$J$7+MAX(0,MIN(1,(A93-'Scenario Inputs'!$N$8+1)/'Scenario Inputs'!$O$8))*'Scenario Inputs'!$J$8+MAX(0,MIN(1,(A93-'Scenario Inputs'!$N$9+1)/'Scenario Inputs'!$O$9))*'Scenario Inputs'!$J$9+MAX(0,MIN(1,(A93-'Scenario Inputs'!$N$10+1)/'Scenario Inputs'!$O$10))*'Scenario Inputs'!$J$10+MAX(0,MIN(1,(A93-'Scenario Inputs'!$N$11+1)/'Scenario Inputs'!$O$11))*'Scenario Inputs'!$J$11+MAX(0,MIN(1,(A93-'Scenario Inputs'!$N$12+1)/'Scenario Inputs'!$O$12))*'Scenario Inputs'!$J$12+MAX(0,MIN(1,(A93-'Scenario Inputs'!$N$13+1)/'Scenario Inputs'!$O$13))*'Scenario Inputs'!$J$13+MAX(0,MIN(1,(A93-'Scenario Inputs'!$N$14+1)/'Scenario Inputs'!$O$14))*'Scenario Inputs'!$J$14+MAX(0,MIN(1,(A93-'Scenario Inputs'!$N$15+1)/'Scenario Inputs'!$O$15))*'Scenario Inputs'!$J$15+MAX(0,MIN(1,(A93-'Scenario Inputs'!$N$16+1)/'Scenario Inputs'!$O$16))*'Scenario Inputs'!$J$16+MAX(0,MIN(1,(A93-'Scenario Inputs'!$N$17+1)/'Scenario Inputs'!$O$17))*'Scenario Inputs'!$J$17+MAX(0,MIN(1,(A93-'Scenario Inputs'!$N$18+1)/'Scenario Inputs'!$O$18))*'Scenario Inputs'!$J$18+MAX(0,MIN(1,(A93-'Scenario Inputs'!$N$19+1)/'Scenario Inputs'!$O$19))*'Scenario Inputs'!$J$19+MAX(0,MIN(1,(A93-'Scenario Inputs'!$N$20+1)/'Scenario Inputs'!$O$20))*'Scenario Inputs'!$J$20+MAX(0,MIN(1,(A93-'Scenario Inputs'!$N$21+1)/'Scenario Inputs'!$O$21))*'Scenario Inputs'!$J$21+MAX(0,MIN('Scenario Inputs'!$F$31,A93-'Scenario Inputs'!$F$37+1))*'Scenario Inputs'!$F$32+MAX(0,MIN('Scenario Inputs'!$F$31,A93-'Scenario Inputs'!$F$37+1))*'Scenario Inputs'!$F$36+MAX(0,MIN('Scenario Inputs'!$F$31,A93-'Scenario Inputs'!$F$37+1))*'Scenario Inputs'!$F$39+MAX(0,MIN(1,(A93-'Scenario Inputs'!$B$48+1)/'Scenario Inputs'!$B$49))*'Scenario Inputs'!$B$51</f>
        <v/>
      </c>
      <c r="E93" s="335">
        <f>C93-B93</f>
        <v/>
      </c>
      <c r="F93" s="335">
        <f>D93-B93</f>
        <v/>
      </c>
      <c r="G93" s="335">
        <f>G92+B93</f>
        <v/>
      </c>
      <c r="H93" s="335">
        <f>H92+C93</f>
        <v/>
      </c>
      <c r="I93" s="335">
        <f>H93-G93</f>
        <v/>
      </c>
      <c r="J93" s="335">
        <f>J92+D93-B93</f>
        <v/>
      </c>
      <c r="K93" s="335">
        <f>MAX(0,MIN(1,(A93-'Scenario Inputs'!$N$7+1)/'Scenario Inputs'!$O$7))*'Scenario Inputs'!$L$7+MAX(0,MIN(1,(A93-'Scenario Inputs'!$N$8+1)/'Scenario Inputs'!$O$8))*'Scenario Inputs'!$L$8+MAX(0,MIN(1,(A93-'Scenario Inputs'!$N$9+1)/'Scenario Inputs'!$O$9))*'Scenario Inputs'!$L$9+MAX(0,MIN(1,(A93-'Scenario Inputs'!$N$10+1)/'Scenario Inputs'!$O$10))*'Scenario Inputs'!$L$10+MAX(0,MIN(1,(A93-'Scenario Inputs'!$N$11+1)/'Scenario Inputs'!$O$11))*'Scenario Inputs'!$L$11+MAX(0,MIN(1,(A93-'Scenario Inputs'!$N$12+1)/'Scenario Inputs'!$O$12))*'Scenario Inputs'!$L$12+MAX(0,MIN(1,(A93-'Scenario Inputs'!$N$13+1)/'Scenario Inputs'!$O$13))*'Scenario Inputs'!$L$13+MAX(0,MIN(1,(A93-'Scenario Inputs'!$N$14+1)/'Scenario Inputs'!$O$14))*'Scenario Inputs'!$L$14+MAX(0,MIN(1,(A93-'Scenario Inputs'!$N$15+1)/'Scenario Inputs'!$O$15))*'Scenario Inputs'!$L$15+MAX(0,MIN(1,(A93-'Scenario Inputs'!$N$16+1)/'Scenario Inputs'!$O$16))*'Scenario Inputs'!$L$16+MAX(0,MIN(1,(A93-'Scenario Inputs'!$N$17+1)/'Scenario Inputs'!$O$17))*'Scenario Inputs'!$L$17+MAX(0,MIN(1,(A93-'Scenario Inputs'!$N$18+1)/'Scenario Inputs'!$O$18))*'Scenario Inputs'!$L$18+MAX(0,MIN(1,(A93-'Scenario Inputs'!$N$19+1)/'Scenario Inputs'!$O$19))*'Scenario Inputs'!$L$19+MAX(0,MIN(1,(A93-'Scenario Inputs'!$N$20+1)/'Scenario Inputs'!$O$20))*'Scenario Inputs'!$L$20+MAX(0,MIN(1,(A93-'Scenario Inputs'!$N$21+1)/'Scenario Inputs'!$O$21))*'Scenario Inputs'!$L$21+MAX(0,MIN(1,(A93-'Scenario Inputs'!$B$48+1)/'Scenario Inputs'!$B$49))*'Scenario Inputs'!$B$52</f>
        <v/>
      </c>
      <c r="L93" s="335">
        <f>K93*'Scenario Inputs'!$B$4</f>
        <v/>
      </c>
      <c r="M93" s="335">
        <f>B93-L93</f>
        <v/>
      </c>
      <c r="N93" s="335">
        <f>D93+L93-B93</f>
        <v/>
      </c>
      <c r="O93" s="335">
        <f>O92+L93</f>
        <v/>
      </c>
      <c r="P93" s="335">
        <f>P92+N93</f>
        <v/>
      </c>
    </row>
    <row r="94">
      <c r="A94" t="n">
        <v>90</v>
      </c>
      <c r="B94" s="335">
        <f>MIN(A94,Assumptions!$B$6)*Assumptions!$B$4*Assumptions!$B$17</f>
        <v/>
      </c>
      <c r="C94" s="335">
        <f>MAX(0,MIN(1,(A94-'Scenario Inputs'!$N$7+1)/'Scenario Inputs'!$O$7))*'Scenario Inputs'!$H$7+MAX(0,MIN(1,(A94-'Scenario Inputs'!$N$8+1)/'Scenario Inputs'!$O$8))*'Scenario Inputs'!$H$8+MAX(0,MIN(1,(A94-'Scenario Inputs'!$N$9+1)/'Scenario Inputs'!$O$9))*'Scenario Inputs'!$H$9+MAX(0,MIN(1,(A94-'Scenario Inputs'!$N$10+1)/'Scenario Inputs'!$O$10))*'Scenario Inputs'!$H$10+MAX(0,MIN(1,(A94-'Scenario Inputs'!$N$11+1)/'Scenario Inputs'!$O$11))*'Scenario Inputs'!$H$11+MAX(0,MIN(1,(A94-'Scenario Inputs'!$N$12+1)/'Scenario Inputs'!$O$12))*'Scenario Inputs'!$H$12+MAX(0,MIN(1,(A94-'Scenario Inputs'!$N$13+1)/'Scenario Inputs'!$O$13))*'Scenario Inputs'!$H$13+MAX(0,MIN(1,(A94-'Scenario Inputs'!$N$14+1)/'Scenario Inputs'!$O$14))*'Scenario Inputs'!$H$14+MAX(0,MIN(1,(A94-'Scenario Inputs'!$N$15+1)/'Scenario Inputs'!$O$15))*'Scenario Inputs'!$H$15+MAX(0,MIN(1,(A94-'Scenario Inputs'!$N$16+1)/'Scenario Inputs'!$O$16))*'Scenario Inputs'!$H$16+MAX(0,MIN(1,(A94-'Scenario Inputs'!$N$17+1)/'Scenario Inputs'!$O$17))*'Scenario Inputs'!$H$17+MAX(0,MIN(1,(A94-'Scenario Inputs'!$N$18+1)/'Scenario Inputs'!$O$18))*'Scenario Inputs'!$H$18+MAX(0,MIN(1,(A94-'Scenario Inputs'!$N$19+1)/'Scenario Inputs'!$O$19))*'Scenario Inputs'!$H$19+MAX(0,MIN(1,(A94-'Scenario Inputs'!$N$20+1)/'Scenario Inputs'!$O$20))*'Scenario Inputs'!$H$20+MAX(0,MIN(1,(A94-'Scenario Inputs'!$N$21+1)/'Scenario Inputs'!$O$21))*'Scenario Inputs'!$H$21+MAX(0,MIN('Scenario Inputs'!$F$31,A94-'Scenario Inputs'!$F$37+1))*'Scenario Inputs'!$F$32+MAX(0,MIN('Scenario Inputs'!$F$31,A94-'Scenario Inputs'!$F$37+1))*'Scenario Inputs'!$F$36+MAX(0,MIN('Scenario Inputs'!$F$31,A94-'Scenario Inputs'!$F$37+1))*'Scenario Inputs'!$F$39+MAX(0,MIN(1,(A94-'Scenario Inputs'!$B$48+1)/'Scenario Inputs'!$B$49))*'Scenario Inputs'!$B$50</f>
        <v/>
      </c>
      <c r="D94" s="335">
        <f>MAX(0,MIN(1,(A94-'Scenario Inputs'!$N$7+1)/'Scenario Inputs'!$O$7))*'Scenario Inputs'!$J$7+MAX(0,MIN(1,(A94-'Scenario Inputs'!$N$8+1)/'Scenario Inputs'!$O$8))*'Scenario Inputs'!$J$8+MAX(0,MIN(1,(A94-'Scenario Inputs'!$N$9+1)/'Scenario Inputs'!$O$9))*'Scenario Inputs'!$J$9+MAX(0,MIN(1,(A94-'Scenario Inputs'!$N$10+1)/'Scenario Inputs'!$O$10))*'Scenario Inputs'!$J$10+MAX(0,MIN(1,(A94-'Scenario Inputs'!$N$11+1)/'Scenario Inputs'!$O$11))*'Scenario Inputs'!$J$11+MAX(0,MIN(1,(A94-'Scenario Inputs'!$N$12+1)/'Scenario Inputs'!$O$12))*'Scenario Inputs'!$J$12+MAX(0,MIN(1,(A94-'Scenario Inputs'!$N$13+1)/'Scenario Inputs'!$O$13))*'Scenario Inputs'!$J$13+MAX(0,MIN(1,(A94-'Scenario Inputs'!$N$14+1)/'Scenario Inputs'!$O$14))*'Scenario Inputs'!$J$14+MAX(0,MIN(1,(A94-'Scenario Inputs'!$N$15+1)/'Scenario Inputs'!$O$15))*'Scenario Inputs'!$J$15+MAX(0,MIN(1,(A94-'Scenario Inputs'!$N$16+1)/'Scenario Inputs'!$O$16))*'Scenario Inputs'!$J$16+MAX(0,MIN(1,(A94-'Scenario Inputs'!$N$17+1)/'Scenario Inputs'!$O$17))*'Scenario Inputs'!$J$17+MAX(0,MIN(1,(A94-'Scenario Inputs'!$N$18+1)/'Scenario Inputs'!$O$18))*'Scenario Inputs'!$J$18+MAX(0,MIN(1,(A94-'Scenario Inputs'!$N$19+1)/'Scenario Inputs'!$O$19))*'Scenario Inputs'!$J$19+MAX(0,MIN(1,(A94-'Scenario Inputs'!$N$20+1)/'Scenario Inputs'!$O$20))*'Scenario Inputs'!$J$20+MAX(0,MIN(1,(A94-'Scenario Inputs'!$N$21+1)/'Scenario Inputs'!$O$21))*'Scenario Inputs'!$J$21+MAX(0,MIN('Scenario Inputs'!$F$31,A94-'Scenario Inputs'!$F$37+1))*'Scenario Inputs'!$F$32+MAX(0,MIN('Scenario Inputs'!$F$31,A94-'Scenario Inputs'!$F$37+1))*'Scenario Inputs'!$F$36+MAX(0,MIN('Scenario Inputs'!$F$31,A94-'Scenario Inputs'!$F$37+1))*'Scenario Inputs'!$F$39+MAX(0,MIN(1,(A94-'Scenario Inputs'!$B$48+1)/'Scenario Inputs'!$B$49))*'Scenario Inputs'!$B$51</f>
        <v/>
      </c>
      <c r="E94" s="335">
        <f>C94-B94</f>
        <v/>
      </c>
      <c r="F94" s="335">
        <f>D94-B94</f>
        <v/>
      </c>
      <c r="G94" s="335">
        <f>G93+B94</f>
        <v/>
      </c>
      <c r="H94" s="335">
        <f>H93+C94</f>
        <v/>
      </c>
      <c r="I94" s="335">
        <f>H94-G94</f>
        <v/>
      </c>
      <c r="J94" s="335">
        <f>J93+D94-B94</f>
        <v/>
      </c>
      <c r="K94" s="335">
        <f>MAX(0,MIN(1,(A94-'Scenario Inputs'!$N$7+1)/'Scenario Inputs'!$O$7))*'Scenario Inputs'!$L$7+MAX(0,MIN(1,(A94-'Scenario Inputs'!$N$8+1)/'Scenario Inputs'!$O$8))*'Scenario Inputs'!$L$8+MAX(0,MIN(1,(A94-'Scenario Inputs'!$N$9+1)/'Scenario Inputs'!$O$9))*'Scenario Inputs'!$L$9+MAX(0,MIN(1,(A94-'Scenario Inputs'!$N$10+1)/'Scenario Inputs'!$O$10))*'Scenario Inputs'!$L$10+MAX(0,MIN(1,(A94-'Scenario Inputs'!$N$11+1)/'Scenario Inputs'!$O$11))*'Scenario Inputs'!$L$11+MAX(0,MIN(1,(A94-'Scenario Inputs'!$N$12+1)/'Scenario Inputs'!$O$12))*'Scenario Inputs'!$L$12+MAX(0,MIN(1,(A94-'Scenario Inputs'!$N$13+1)/'Scenario Inputs'!$O$13))*'Scenario Inputs'!$L$13+MAX(0,MIN(1,(A94-'Scenario Inputs'!$N$14+1)/'Scenario Inputs'!$O$14))*'Scenario Inputs'!$L$14+MAX(0,MIN(1,(A94-'Scenario Inputs'!$N$15+1)/'Scenario Inputs'!$O$15))*'Scenario Inputs'!$L$15+MAX(0,MIN(1,(A94-'Scenario Inputs'!$N$16+1)/'Scenario Inputs'!$O$16))*'Scenario Inputs'!$L$16+MAX(0,MIN(1,(A94-'Scenario Inputs'!$N$17+1)/'Scenario Inputs'!$O$17))*'Scenario Inputs'!$L$17+MAX(0,MIN(1,(A94-'Scenario Inputs'!$N$18+1)/'Scenario Inputs'!$O$18))*'Scenario Inputs'!$L$18+MAX(0,MIN(1,(A94-'Scenario Inputs'!$N$19+1)/'Scenario Inputs'!$O$19))*'Scenario Inputs'!$L$19+MAX(0,MIN(1,(A94-'Scenario Inputs'!$N$20+1)/'Scenario Inputs'!$O$20))*'Scenario Inputs'!$L$20+MAX(0,MIN(1,(A94-'Scenario Inputs'!$N$21+1)/'Scenario Inputs'!$O$21))*'Scenario Inputs'!$L$21+MAX(0,MIN(1,(A94-'Scenario Inputs'!$B$48+1)/'Scenario Inputs'!$B$49))*'Scenario Inputs'!$B$52</f>
        <v/>
      </c>
      <c r="L94" s="335">
        <f>K94*'Scenario Inputs'!$B$4</f>
        <v/>
      </c>
      <c r="M94" s="335">
        <f>B94-L94</f>
        <v/>
      </c>
      <c r="N94" s="335">
        <f>D94+L94-B94</f>
        <v/>
      </c>
      <c r="O94" s="335">
        <f>O93+L94</f>
        <v/>
      </c>
      <c r="P94" s="335">
        <f>P93+N94</f>
        <v/>
      </c>
    </row>
    <row r="95">
      <c r="A95" t="n">
        <v>91</v>
      </c>
      <c r="B95" s="335">
        <f>MIN(A95,Assumptions!$B$6)*Assumptions!$B$4*Assumptions!$B$17</f>
        <v/>
      </c>
      <c r="C95" s="335">
        <f>MAX(0,MIN(1,(A95-'Scenario Inputs'!$N$7+1)/'Scenario Inputs'!$O$7))*'Scenario Inputs'!$H$7+MAX(0,MIN(1,(A95-'Scenario Inputs'!$N$8+1)/'Scenario Inputs'!$O$8))*'Scenario Inputs'!$H$8+MAX(0,MIN(1,(A95-'Scenario Inputs'!$N$9+1)/'Scenario Inputs'!$O$9))*'Scenario Inputs'!$H$9+MAX(0,MIN(1,(A95-'Scenario Inputs'!$N$10+1)/'Scenario Inputs'!$O$10))*'Scenario Inputs'!$H$10+MAX(0,MIN(1,(A95-'Scenario Inputs'!$N$11+1)/'Scenario Inputs'!$O$11))*'Scenario Inputs'!$H$11+MAX(0,MIN(1,(A95-'Scenario Inputs'!$N$12+1)/'Scenario Inputs'!$O$12))*'Scenario Inputs'!$H$12+MAX(0,MIN(1,(A95-'Scenario Inputs'!$N$13+1)/'Scenario Inputs'!$O$13))*'Scenario Inputs'!$H$13+MAX(0,MIN(1,(A95-'Scenario Inputs'!$N$14+1)/'Scenario Inputs'!$O$14))*'Scenario Inputs'!$H$14+MAX(0,MIN(1,(A95-'Scenario Inputs'!$N$15+1)/'Scenario Inputs'!$O$15))*'Scenario Inputs'!$H$15+MAX(0,MIN(1,(A95-'Scenario Inputs'!$N$16+1)/'Scenario Inputs'!$O$16))*'Scenario Inputs'!$H$16+MAX(0,MIN(1,(A95-'Scenario Inputs'!$N$17+1)/'Scenario Inputs'!$O$17))*'Scenario Inputs'!$H$17+MAX(0,MIN(1,(A95-'Scenario Inputs'!$N$18+1)/'Scenario Inputs'!$O$18))*'Scenario Inputs'!$H$18+MAX(0,MIN(1,(A95-'Scenario Inputs'!$N$19+1)/'Scenario Inputs'!$O$19))*'Scenario Inputs'!$H$19+MAX(0,MIN(1,(A95-'Scenario Inputs'!$N$20+1)/'Scenario Inputs'!$O$20))*'Scenario Inputs'!$H$20+MAX(0,MIN(1,(A95-'Scenario Inputs'!$N$21+1)/'Scenario Inputs'!$O$21))*'Scenario Inputs'!$H$21+MAX(0,MIN('Scenario Inputs'!$F$31,A95-'Scenario Inputs'!$F$37+1))*'Scenario Inputs'!$F$32+MAX(0,MIN('Scenario Inputs'!$F$31,A95-'Scenario Inputs'!$F$37+1))*'Scenario Inputs'!$F$36+MAX(0,MIN('Scenario Inputs'!$F$31,A95-'Scenario Inputs'!$F$37+1))*'Scenario Inputs'!$F$39+MAX(0,MIN(1,(A95-'Scenario Inputs'!$B$48+1)/'Scenario Inputs'!$B$49))*'Scenario Inputs'!$B$50</f>
        <v/>
      </c>
      <c r="D95" s="335">
        <f>MAX(0,MIN(1,(A95-'Scenario Inputs'!$N$7+1)/'Scenario Inputs'!$O$7))*'Scenario Inputs'!$J$7+MAX(0,MIN(1,(A95-'Scenario Inputs'!$N$8+1)/'Scenario Inputs'!$O$8))*'Scenario Inputs'!$J$8+MAX(0,MIN(1,(A95-'Scenario Inputs'!$N$9+1)/'Scenario Inputs'!$O$9))*'Scenario Inputs'!$J$9+MAX(0,MIN(1,(A95-'Scenario Inputs'!$N$10+1)/'Scenario Inputs'!$O$10))*'Scenario Inputs'!$J$10+MAX(0,MIN(1,(A95-'Scenario Inputs'!$N$11+1)/'Scenario Inputs'!$O$11))*'Scenario Inputs'!$J$11+MAX(0,MIN(1,(A95-'Scenario Inputs'!$N$12+1)/'Scenario Inputs'!$O$12))*'Scenario Inputs'!$J$12+MAX(0,MIN(1,(A95-'Scenario Inputs'!$N$13+1)/'Scenario Inputs'!$O$13))*'Scenario Inputs'!$J$13+MAX(0,MIN(1,(A95-'Scenario Inputs'!$N$14+1)/'Scenario Inputs'!$O$14))*'Scenario Inputs'!$J$14+MAX(0,MIN(1,(A95-'Scenario Inputs'!$N$15+1)/'Scenario Inputs'!$O$15))*'Scenario Inputs'!$J$15+MAX(0,MIN(1,(A95-'Scenario Inputs'!$N$16+1)/'Scenario Inputs'!$O$16))*'Scenario Inputs'!$J$16+MAX(0,MIN(1,(A95-'Scenario Inputs'!$N$17+1)/'Scenario Inputs'!$O$17))*'Scenario Inputs'!$J$17+MAX(0,MIN(1,(A95-'Scenario Inputs'!$N$18+1)/'Scenario Inputs'!$O$18))*'Scenario Inputs'!$J$18+MAX(0,MIN(1,(A95-'Scenario Inputs'!$N$19+1)/'Scenario Inputs'!$O$19))*'Scenario Inputs'!$J$19+MAX(0,MIN(1,(A95-'Scenario Inputs'!$N$20+1)/'Scenario Inputs'!$O$20))*'Scenario Inputs'!$J$20+MAX(0,MIN(1,(A95-'Scenario Inputs'!$N$21+1)/'Scenario Inputs'!$O$21))*'Scenario Inputs'!$J$21+MAX(0,MIN('Scenario Inputs'!$F$31,A95-'Scenario Inputs'!$F$37+1))*'Scenario Inputs'!$F$32+MAX(0,MIN('Scenario Inputs'!$F$31,A95-'Scenario Inputs'!$F$37+1))*'Scenario Inputs'!$F$36+MAX(0,MIN('Scenario Inputs'!$F$31,A95-'Scenario Inputs'!$F$37+1))*'Scenario Inputs'!$F$39+MAX(0,MIN(1,(A95-'Scenario Inputs'!$B$48+1)/'Scenario Inputs'!$B$49))*'Scenario Inputs'!$B$51</f>
        <v/>
      </c>
      <c r="E95" s="335">
        <f>C95-B95</f>
        <v/>
      </c>
      <c r="F95" s="335">
        <f>D95-B95</f>
        <v/>
      </c>
      <c r="G95" s="335">
        <f>G94+B95</f>
        <v/>
      </c>
      <c r="H95" s="335">
        <f>H94+C95</f>
        <v/>
      </c>
      <c r="I95" s="335">
        <f>H95-G95</f>
        <v/>
      </c>
      <c r="J95" s="335">
        <f>J94+D95-B95</f>
        <v/>
      </c>
      <c r="K95" s="335">
        <f>MAX(0,MIN(1,(A95-'Scenario Inputs'!$N$7+1)/'Scenario Inputs'!$O$7))*'Scenario Inputs'!$L$7+MAX(0,MIN(1,(A95-'Scenario Inputs'!$N$8+1)/'Scenario Inputs'!$O$8))*'Scenario Inputs'!$L$8+MAX(0,MIN(1,(A95-'Scenario Inputs'!$N$9+1)/'Scenario Inputs'!$O$9))*'Scenario Inputs'!$L$9+MAX(0,MIN(1,(A95-'Scenario Inputs'!$N$10+1)/'Scenario Inputs'!$O$10))*'Scenario Inputs'!$L$10+MAX(0,MIN(1,(A95-'Scenario Inputs'!$N$11+1)/'Scenario Inputs'!$O$11))*'Scenario Inputs'!$L$11+MAX(0,MIN(1,(A95-'Scenario Inputs'!$N$12+1)/'Scenario Inputs'!$O$12))*'Scenario Inputs'!$L$12+MAX(0,MIN(1,(A95-'Scenario Inputs'!$N$13+1)/'Scenario Inputs'!$O$13))*'Scenario Inputs'!$L$13+MAX(0,MIN(1,(A95-'Scenario Inputs'!$N$14+1)/'Scenario Inputs'!$O$14))*'Scenario Inputs'!$L$14+MAX(0,MIN(1,(A95-'Scenario Inputs'!$N$15+1)/'Scenario Inputs'!$O$15))*'Scenario Inputs'!$L$15+MAX(0,MIN(1,(A95-'Scenario Inputs'!$N$16+1)/'Scenario Inputs'!$O$16))*'Scenario Inputs'!$L$16+MAX(0,MIN(1,(A95-'Scenario Inputs'!$N$17+1)/'Scenario Inputs'!$O$17))*'Scenario Inputs'!$L$17+MAX(0,MIN(1,(A95-'Scenario Inputs'!$N$18+1)/'Scenario Inputs'!$O$18))*'Scenario Inputs'!$L$18+MAX(0,MIN(1,(A95-'Scenario Inputs'!$N$19+1)/'Scenario Inputs'!$O$19))*'Scenario Inputs'!$L$19+MAX(0,MIN(1,(A95-'Scenario Inputs'!$N$20+1)/'Scenario Inputs'!$O$20))*'Scenario Inputs'!$L$20+MAX(0,MIN(1,(A95-'Scenario Inputs'!$N$21+1)/'Scenario Inputs'!$O$21))*'Scenario Inputs'!$L$21+MAX(0,MIN(1,(A95-'Scenario Inputs'!$B$48+1)/'Scenario Inputs'!$B$49))*'Scenario Inputs'!$B$52</f>
        <v/>
      </c>
      <c r="L95" s="335">
        <f>K95*'Scenario Inputs'!$B$4</f>
        <v/>
      </c>
      <c r="M95" s="335">
        <f>B95-L95</f>
        <v/>
      </c>
      <c r="N95" s="335">
        <f>D95+L95-B95</f>
        <v/>
      </c>
      <c r="O95" s="335">
        <f>O94+L95</f>
        <v/>
      </c>
      <c r="P95" s="335">
        <f>P94+N95</f>
        <v/>
      </c>
    </row>
    <row r="96">
      <c r="A96" t="n">
        <v>92</v>
      </c>
      <c r="B96" s="335">
        <f>MIN(A96,Assumptions!$B$6)*Assumptions!$B$4*Assumptions!$B$17</f>
        <v/>
      </c>
      <c r="C96" s="335">
        <f>MAX(0,MIN(1,(A96-'Scenario Inputs'!$N$7+1)/'Scenario Inputs'!$O$7))*'Scenario Inputs'!$H$7+MAX(0,MIN(1,(A96-'Scenario Inputs'!$N$8+1)/'Scenario Inputs'!$O$8))*'Scenario Inputs'!$H$8+MAX(0,MIN(1,(A96-'Scenario Inputs'!$N$9+1)/'Scenario Inputs'!$O$9))*'Scenario Inputs'!$H$9+MAX(0,MIN(1,(A96-'Scenario Inputs'!$N$10+1)/'Scenario Inputs'!$O$10))*'Scenario Inputs'!$H$10+MAX(0,MIN(1,(A96-'Scenario Inputs'!$N$11+1)/'Scenario Inputs'!$O$11))*'Scenario Inputs'!$H$11+MAX(0,MIN(1,(A96-'Scenario Inputs'!$N$12+1)/'Scenario Inputs'!$O$12))*'Scenario Inputs'!$H$12+MAX(0,MIN(1,(A96-'Scenario Inputs'!$N$13+1)/'Scenario Inputs'!$O$13))*'Scenario Inputs'!$H$13+MAX(0,MIN(1,(A96-'Scenario Inputs'!$N$14+1)/'Scenario Inputs'!$O$14))*'Scenario Inputs'!$H$14+MAX(0,MIN(1,(A96-'Scenario Inputs'!$N$15+1)/'Scenario Inputs'!$O$15))*'Scenario Inputs'!$H$15+MAX(0,MIN(1,(A96-'Scenario Inputs'!$N$16+1)/'Scenario Inputs'!$O$16))*'Scenario Inputs'!$H$16+MAX(0,MIN(1,(A96-'Scenario Inputs'!$N$17+1)/'Scenario Inputs'!$O$17))*'Scenario Inputs'!$H$17+MAX(0,MIN(1,(A96-'Scenario Inputs'!$N$18+1)/'Scenario Inputs'!$O$18))*'Scenario Inputs'!$H$18+MAX(0,MIN(1,(A96-'Scenario Inputs'!$N$19+1)/'Scenario Inputs'!$O$19))*'Scenario Inputs'!$H$19+MAX(0,MIN(1,(A96-'Scenario Inputs'!$N$20+1)/'Scenario Inputs'!$O$20))*'Scenario Inputs'!$H$20+MAX(0,MIN(1,(A96-'Scenario Inputs'!$N$21+1)/'Scenario Inputs'!$O$21))*'Scenario Inputs'!$H$21+MAX(0,MIN('Scenario Inputs'!$F$31,A96-'Scenario Inputs'!$F$37+1))*'Scenario Inputs'!$F$32+MAX(0,MIN('Scenario Inputs'!$F$31,A96-'Scenario Inputs'!$F$37+1))*'Scenario Inputs'!$F$36+MAX(0,MIN('Scenario Inputs'!$F$31,A96-'Scenario Inputs'!$F$37+1))*'Scenario Inputs'!$F$39+MAX(0,MIN(1,(A96-'Scenario Inputs'!$B$48+1)/'Scenario Inputs'!$B$49))*'Scenario Inputs'!$B$50</f>
        <v/>
      </c>
      <c r="D96" s="335">
        <f>MAX(0,MIN(1,(A96-'Scenario Inputs'!$N$7+1)/'Scenario Inputs'!$O$7))*'Scenario Inputs'!$J$7+MAX(0,MIN(1,(A96-'Scenario Inputs'!$N$8+1)/'Scenario Inputs'!$O$8))*'Scenario Inputs'!$J$8+MAX(0,MIN(1,(A96-'Scenario Inputs'!$N$9+1)/'Scenario Inputs'!$O$9))*'Scenario Inputs'!$J$9+MAX(0,MIN(1,(A96-'Scenario Inputs'!$N$10+1)/'Scenario Inputs'!$O$10))*'Scenario Inputs'!$J$10+MAX(0,MIN(1,(A96-'Scenario Inputs'!$N$11+1)/'Scenario Inputs'!$O$11))*'Scenario Inputs'!$J$11+MAX(0,MIN(1,(A96-'Scenario Inputs'!$N$12+1)/'Scenario Inputs'!$O$12))*'Scenario Inputs'!$J$12+MAX(0,MIN(1,(A96-'Scenario Inputs'!$N$13+1)/'Scenario Inputs'!$O$13))*'Scenario Inputs'!$J$13+MAX(0,MIN(1,(A96-'Scenario Inputs'!$N$14+1)/'Scenario Inputs'!$O$14))*'Scenario Inputs'!$J$14+MAX(0,MIN(1,(A96-'Scenario Inputs'!$N$15+1)/'Scenario Inputs'!$O$15))*'Scenario Inputs'!$J$15+MAX(0,MIN(1,(A96-'Scenario Inputs'!$N$16+1)/'Scenario Inputs'!$O$16))*'Scenario Inputs'!$J$16+MAX(0,MIN(1,(A96-'Scenario Inputs'!$N$17+1)/'Scenario Inputs'!$O$17))*'Scenario Inputs'!$J$17+MAX(0,MIN(1,(A96-'Scenario Inputs'!$N$18+1)/'Scenario Inputs'!$O$18))*'Scenario Inputs'!$J$18+MAX(0,MIN(1,(A96-'Scenario Inputs'!$N$19+1)/'Scenario Inputs'!$O$19))*'Scenario Inputs'!$J$19+MAX(0,MIN(1,(A96-'Scenario Inputs'!$N$20+1)/'Scenario Inputs'!$O$20))*'Scenario Inputs'!$J$20+MAX(0,MIN(1,(A96-'Scenario Inputs'!$N$21+1)/'Scenario Inputs'!$O$21))*'Scenario Inputs'!$J$21+MAX(0,MIN('Scenario Inputs'!$F$31,A96-'Scenario Inputs'!$F$37+1))*'Scenario Inputs'!$F$32+MAX(0,MIN('Scenario Inputs'!$F$31,A96-'Scenario Inputs'!$F$37+1))*'Scenario Inputs'!$F$36+MAX(0,MIN('Scenario Inputs'!$F$31,A96-'Scenario Inputs'!$F$37+1))*'Scenario Inputs'!$F$39+MAX(0,MIN(1,(A96-'Scenario Inputs'!$B$48+1)/'Scenario Inputs'!$B$49))*'Scenario Inputs'!$B$51</f>
        <v/>
      </c>
      <c r="E96" s="335">
        <f>C96-B96</f>
        <v/>
      </c>
      <c r="F96" s="335">
        <f>D96-B96</f>
        <v/>
      </c>
      <c r="G96" s="335">
        <f>G95+B96</f>
        <v/>
      </c>
      <c r="H96" s="335">
        <f>H95+C96</f>
        <v/>
      </c>
      <c r="I96" s="335">
        <f>H96-G96</f>
        <v/>
      </c>
      <c r="J96" s="335">
        <f>J95+D96-B96</f>
        <v/>
      </c>
      <c r="K96" s="335">
        <f>MAX(0,MIN(1,(A96-'Scenario Inputs'!$N$7+1)/'Scenario Inputs'!$O$7))*'Scenario Inputs'!$L$7+MAX(0,MIN(1,(A96-'Scenario Inputs'!$N$8+1)/'Scenario Inputs'!$O$8))*'Scenario Inputs'!$L$8+MAX(0,MIN(1,(A96-'Scenario Inputs'!$N$9+1)/'Scenario Inputs'!$O$9))*'Scenario Inputs'!$L$9+MAX(0,MIN(1,(A96-'Scenario Inputs'!$N$10+1)/'Scenario Inputs'!$O$10))*'Scenario Inputs'!$L$10+MAX(0,MIN(1,(A96-'Scenario Inputs'!$N$11+1)/'Scenario Inputs'!$O$11))*'Scenario Inputs'!$L$11+MAX(0,MIN(1,(A96-'Scenario Inputs'!$N$12+1)/'Scenario Inputs'!$O$12))*'Scenario Inputs'!$L$12+MAX(0,MIN(1,(A96-'Scenario Inputs'!$N$13+1)/'Scenario Inputs'!$O$13))*'Scenario Inputs'!$L$13+MAX(0,MIN(1,(A96-'Scenario Inputs'!$N$14+1)/'Scenario Inputs'!$O$14))*'Scenario Inputs'!$L$14+MAX(0,MIN(1,(A96-'Scenario Inputs'!$N$15+1)/'Scenario Inputs'!$O$15))*'Scenario Inputs'!$L$15+MAX(0,MIN(1,(A96-'Scenario Inputs'!$N$16+1)/'Scenario Inputs'!$O$16))*'Scenario Inputs'!$L$16+MAX(0,MIN(1,(A96-'Scenario Inputs'!$N$17+1)/'Scenario Inputs'!$O$17))*'Scenario Inputs'!$L$17+MAX(0,MIN(1,(A96-'Scenario Inputs'!$N$18+1)/'Scenario Inputs'!$O$18))*'Scenario Inputs'!$L$18+MAX(0,MIN(1,(A96-'Scenario Inputs'!$N$19+1)/'Scenario Inputs'!$O$19))*'Scenario Inputs'!$L$19+MAX(0,MIN(1,(A96-'Scenario Inputs'!$N$20+1)/'Scenario Inputs'!$O$20))*'Scenario Inputs'!$L$20+MAX(0,MIN(1,(A96-'Scenario Inputs'!$N$21+1)/'Scenario Inputs'!$O$21))*'Scenario Inputs'!$L$21+MAX(0,MIN(1,(A96-'Scenario Inputs'!$B$48+1)/'Scenario Inputs'!$B$49))*'Scenario Inputs'!$B$52</f>
        <v/>
      </c>
      <c r="L96" s="335">
        <f>K96*'Scenario Inputs'!$B$4</f>
        <v/>
      </c>
      <c r="M96" s="335">
        <f>B96-L96</f>
        <v/>
      </c>
      <c r="N96" s="335">
        <f>D96+L96-B96</f>
        <v/>
      </c>
      <c r="O96" s="335">
        <f>O95+L96</f>
        <v/>
      </c>
      <c r="P96" s="335">
        <f>P95+N96</f>
        <v/>
      </c>
    </row>
    <row r="97">
      <c r="A97" t="n">
        <v>93</v>
      </c>
      <c r="B97" s="335">
        <f>MIN(A97,Assumptions!$B$6)*Assumptions!$B$4*Assumptions!$B$17</f>
        <v/>
      </c>
      <c r="C97" s="335">
        <f>MAX(0,MIN(1,(A97-'Scenario Inputs'!$N$7+1)/'Scenario Inputs'!$O$7))*'Scenario Inputs'!$H$7+MAX(0,MIN(1,(A97-'Scenario Inputs'!$N$8+1)/'Scenario Inputs'!$O$8))*'Scenario Inputs'!$H$8+MAX(0,MIN(1,(A97-'Scenario Inputs'!$N$9+1)/'Scenario Inputs'!$O$9))*'Scenario Inputs'!$H$9+MAX(0,MIN(1,(A97-'Scenario Inputs'!$N$10+1)/'Scenario Inputs'!$O$10))*'Scenario Inputs'!$H$10+MAX(0,MIN(1,(A97-'Scenario Inputs'!$N$11+1)/'Scenario Inputs'!$O$11))*'Scenario Inputs'!$H$11+MAX(0,MIN(1,(A97-'Scenario Inputs'!$N$12+1)/'Scenario Inputs'!$O$12))*'Scenario Inputs'!$H$12+MAX(0,MIN(1,(A97-'Scenario Inputs'!$N$13+1)/'Scenario Inputs'!$O$13))*'Scenario Inputs'!$H$13+MAX(0,MIN(1,(A97-'Scenario Inputs'!$N$14+1)/'Scenario Inputs'!$O$14))*'Scenario Inputs'!$H$14+MAX(0,MIN(1,(A97-'Scenario Inputs'!$N$15+1)/'Scenario Inputs'!$O$15))*'Scenario Inputs'!$H$15+MAX(0,MIN(1,(A97-'Scenario Inputs'!$N$16+1)/'Scenario Inputs'!$O$16))*'Scenario Inputs'!$H$16+MAX(0,MIN(1,(A97-'Scenario Inputs'!$N$17+1)/'Scenario Inputs'!$O$17))*'Scenario Inputs'!$H$17+MAX(0,MIN(1,(A97-'Scenario Inputs'!$N$18+1)/'Scenario Inputs'!$O$18))*'Scenario Inputs'!$H$18+MAX(0,MIN(1,(A97-'Scenario Inputs'!$N$19+1)/'Scenario Inputs'!$O$19))*'Scenario Inputs'!$H$19+MAX(0,MIN(1,(A97-'Scenario Inputs'!$N$20+1)/'Scenario Inputs'!$O$20))*'Scenario Inputs'!$H$20+MAX(0,MIN(1,(A97-'Scenario Inputs'!$N$21+1)/'Scenario Inputs'!$O$21))*'Scenario Inputs'!$H$21+MAX(0,MIN('Scenario Inputs'!$F$31,A97-'Scenario Inputs'!$F$37+1))*'Scenario Inputs'!$F$32+MAX(0,MIN('Scenario Inputs'!$F$31,A97-'Scenario Inputs'!$F$37+1))*'Scenario Inputs'!$F$36+MAX(0,MIN('Scenario Inputs'!$F$31,A97-'Scenario Inputs'!$F$37+1))*'Scenario Inputs'!$F$39+MAX(0,MIN(1,(A97-'Scenario Inputs'!$B$48+1)/'Scenario Inputs'!$B$49))*'Scenario Inputs'!$B$50</f>
        <v/>
      </c>
      <c r="D97" s="335">
        <f>MAX(0,MIN(1,(A97-'Scenario Inputs'!$N$7+1)/'Scenario Inputs'!$O$7))*'Scenario Inputs'!$J$7+MAX(0,MIN(1,(A97-'Scenario Inputs'!$N$8+1)/'Scenario Inputs'!$O$8))*'Scenario Inputs'!$J$8+MAX(0,MIN(1,(A97-'Scenario Inputs'!$N$9+1)/'Scenario Inputs'!$O$9))*'Scenario Inputs'!$J$9+MAX(0,MIN(1,(A97-'Scenario Inputs'!$N$10+1)/'Scenario Inputs'!$O$10))*'Scenario Inputs'!$J$10+MAX(0,MIN(1,(A97-'Scenario Inputs'!$N$11+1)/'Scenario Inputs'!$O$11))*'Scenario Inputs'!$J$11+MAX(0,MIN(1,(A97-'Scenario Inputs'!$N$12+1)/'Scenario Inputs'!$O$12))*'Scenario Inputs'!$J$12+MAX(0,MIN(1,(A97-'Scenario Inputs'!$N$13+1)/'Scenario Inputs'!$O$13))*'Scenario Inputs'!$J$13+MAX(0,MIN(1,(A97-'Scenario Inputs'!$N$14+1)/'Scenario Inputs'!$O$14))*'Scenario Inputs'!$J$14+MAX(0,MIN(1,(A97-'Scenario Inputs'!$N$15+1)/'Scenario Inputs'!$O$15))*'Scenario Inputs'!$J$15+MAX(0,MIN(1,(A97-'Scenario Inputs'!$N$16+1)/'Scenario Inputs'!$O$16))*'Scenario Inputs'!$J$16+MAX(0,MIN(1,(A97-'Scenario Inputs'!$N$17+1)/'Scenario Inputs'!$O$17))*'Scenario Inputs'!$J$17+MAX(0,MIN(1,(A97-'Scenario Inputs'!$N$18+1)/'Scenario Inputs'!$O$18))*'Scenario Inputs'!$J$18+MAX(0,MIN(1,(A97-'Scenario Inputs'!$N$19+1)/'Scenario Inputs'!$O$19))*'Scenario Inputs'!$J$19+MAX(0,MIN(1,(A97-'Scenario Inputs'!$N$20+1)/'Scenario Inputs'!$O$20))*'Scenario Inputs'!$J$20+MAX(0,MIN(1,(A97-'Scenario Inputs'!$N$21+1)/'Scenario Inputs'!$O$21))*'Scenario Inputs'!$J$21+MAX(0,MIN('Scenario Inputs'!$F$31,A97-'Scenario Inputs'!$F$37+1))*'Scenario Inputs'!$F$32+MAX(0,MIN('Scenario Inputs'!$F$31,A97-'Scenario Inputs'!$F$37+1))*'Scenario Inputs'!$F$36+MAX(0,MIN('Scenario Inputs'!$F$31,A97-'Scenario Inputs'!$F$37+1))*'Scenario Inputs'!$F$39+MAX(0,MIN(1,(A97-'Scenario Inputs'!$B$48+1)/'Scenario Inputs'!$B$49))*'Scenario Inputs'!$B$51</f>
        <v/>
      </c>
      <c r="E97" s="335">
        <f>C97-B97</f>
        <v/>
      </c>
      <c r="F97" s="335">
        <f>D97-B97</f>
        <v/>
      </c>
      <c r="G97" s="335">
        <f>G96+B97</f>
        <v/>
      </c>
      <c r="H97" s="335">
        <f>H96+C97</f>
        <v/>
      </c>
      <c r="I97" s="335">
        <f>H97-G97</f>
        <v/>
      </c>
      <c r="J97" s="335">
        <f>J96+D97-B97</f>
        <v/>
      </c>
      <c r="K97" s="335">
        <f>MAX(0,MIN(1,(A97-'Scenario Inputs'!$N$7+1)/'Scenario Inputs'!$O$7))*'Scenario Inputs'!$L$7+MAX(0,MIN(1,(A97-'Scenario Inputs'!$N$8+1)/'Scenario Inputs'!$O$8))*'Scenario Inputs'!$L$8+MAX(0,MIN(1,(A97-'Scenario Inputs'!$N$9+1)/'Scenario Inputs'!$O$9))*'Scenario Inputs'!$L$9+MAX(0,MIN(1,(A97-'Scenario Inputs'!$N$10+1)/'Scenario Inputs'!$O$10))*'Scenario Inputs'!$L$10+MAX(0,MIN(1,(A97-'Scenario Inputs'!$N$11+1)/'Scenario Inputs'!$O$11))*'Scenario Inputs'!$L$11+MAX(0,MIN(1,(A97-'Scenario Inputs'!$N$12+1)/'Scenario Inputs'!$O$12))*'Scenario Inputs'!$L$12+MAX(0,MIN(1,(A97-'Scenario Inputs'!$N$13+1)/'Scenario Inputs'!$O$13))*'Scenario Inputs'!$L$13+MAX(0,MIN(1,(A97-'Scenario Inputs'!$N$14+1)/'Scenario Inputs'!$O$14))*'Scenario Inputs'!$L$14+MAX(0,MIN(1,(A97-'Scenario Inputs'!$N$15+1)/'Scenario Inputs'!$O$15))*'Scenario Inputs'!$L$15+MAX(0,MIN(1,(A97-'Scenario Inputs'!$N$16+1)/'Scenario Inputs'!$O$16))*'Scenario Inputs'!$L$16+MAX(0,MIN(1,(A97-'Scenario Inputs'!$N$17+1)/'Scenario Inputs'!$O$17))*'Scenario Inputs'!$L$17+MAX(0,MIN(1,(A97-'Scenario Inputs'!$N$18+1)/'Scenario Inputs'!$O$18))*'Scenario Inputs'!$L$18+MAX(0,MIN(1,(A97-'Scenario Inputs'!$N$19+1)/'Scenario Inputs'!$O$19))*'Scenario Inputs'!$L$19+MAX(0,MIN(1,(A97-'Scenario Inputs'!$N$20+1)/'Scenario Inputs'!$O$20))*'Scenario Inputs'!$L$20+MAX(0,MIN(1,(A97-'Scenario Inputs'!$N$21+1)/'Scenario Inputs'!$O$21))*'Scenario Inputs'!$L$21+MAX(0,MIN(1,(A97-'Scenario Inputs'!$B$48+1)/'Scenario Inputs'!$B$49))*'Scenario Inputs'!$B$52</f>
        <v/>
      </c>
      <c r="L97" s="335">
        <f>K97*'Scenario Inputs'!$B$4</f>
        <v/>
      </c>
      <c r="M97" s="335">
        <f>B97-L97</f>
        <v/>
      </c>
      <c r="N97" s="335">
        <f>D97+L97-B97</f>
        <v/>
      </c>
      <c r="O97" s="335">
        <f>O96+L97</f>
        <v/>
      </c>
      <c r="P97" s="335">
        <f>P96+N97</f>
        <v/>
      </c>
    </row>
    <row r="98">
      <c r="A98" t="n">
        <v>94</v>
      </c>
      <c r="B98" s="335">
        <f>MIN(A98,Assumptions!$B$6)*Assumptions!$B$4*Assumptions!$B$17</f>
        <v/>
      </c>
      <c r="C98" s="335">
        <f>MAX(0,MIN(1,(A98-'Scenario Inputs'!$N$7+1)/'Scenario Inputs'!$O$7))*'Scenario Inputs'!$H$7+MAX(0,MIN(1,(A98-'Scenario Inputs'!$N$8+1)/'Scenario Inputs'!$O$8))*'Scenario Inputs'!$H$8+MAX(0,MIN(1,(A98-'Scenario Inputs'!$N$9+1)/'Scenario Inputs'!$O$9))*'Scenario Inputs'!$H$9+MAX(0,MIN(1,(A98-'Scenario Inputs'!$N$10+1)/'Scenario Inputs'!$O$10))*'Scenario Inputs'!$H$10+MAX(0,MIN(1,(A98-'Scenario Inputs'!$N$11+1)/'Scenario Inputs'!$O$11))*'Scenario Inputs'!$H$11+MAX(0,MIN(1,(A98-'Scenario Inputs'!$N$12+1)/'Scenario Inputs'!$O$12))*'Scenario Inputs'!$H$12+MAX(0,MIN(1,(A98-'Scenario Inputs'!$N$13+1)/'Scenario Inputs'!$O$13))*'Scenario Inputs'!$H$13+MAX(0,MIN(1,(A98-'Scenario Inputs'!$N$14+1)/'Scenario Inputs'!$O$14))*'Scenario Inputs'!$H$14+MAX(0,MIN(1,(A98-'Scenario Inputs'!$N$15+1)/'Scenario Inputs'!$O$15))*'Scenario Inputs'!$H$15+MAX(0,MIN(1,(A98-'Scenario Inputs'!$N$16+1)/'Scenario Inputs'!$O$16))*'Scenario Inputs'!$H$16+MAX(0,MIN(1,(A98-'Scenario Inputs'!$N$17+1)/'Scenario Inputs'!$O$17))*'Scenario Inputs'!$H$17+MAX(0,MIN(1,(A98-'Scenario Inputs'!$N$18+1)/'Scenario Inputs'!$O$18))*'Scenario Inputs'!$H$18+MAX(0,MIN(1,(A98-'Scenario Inputs'!$N$19+1)/'Scenario Inputs'!$O$19))*'Scenario Inputs'!$H$19+MAX(0,MIN(1,(A98-'Scenario Inputs'!$N$20+1)/'Scenario Inputs'!$O$20))*'Scenario Inputs'!$H$20+MAX(0,MIN(1,(A98-'Scenario Inputs'!$N$21+1)/'Scenario Inputs'!$O$21))*'Scenario Inputs'!$H$21+MAX(0,MIN('Scenario Inputs'!$F$31,A98-'Scenario Inputs'!$F$37+1))*'Scenario Inputs'!$F$32+MAX(0,MIN('Scenario Inputs'!$F$31,A98-'Scenario Inputs'!$F$37+1))*'Scenario Inputs'!$F$36+MAX(0,MIN('Scenario Inputs'!$F$31,A98-'Scenario Inputs'!$F$37+1))*'Scenario Inputs'!$F$39+MAX(0,MIN(1,(A98-'Scenario Inputs'!$B$48+1)/'Scenario Inputs'!$B$49))*'Scenario Inputs'!$B$50</f>
        <v/>
      </c>
      <c r="D98" s="335">
        <f>MAX(0,MIN(1,(A98-'Scenario Inputs'!$N$7+1)/'Scenario Inputs'!$O$7))*'Scenario Inputs'!$J$7+MAX(0,MIN(1,(A98-'Scenario Inputs'!$N$8+1)/'Scenario Inputs'!$O$8))*'Scenario Inputs'!$J$8+MAX(0,MIN(1,(A98-'Scenario Inputs'!$N$9+1)/'Scenario Inputs'!$O$9))*'Scenario Inputs'!$J$9+MAX(0,MIN(1,(A98-'Scenario Inputs'!$N$10+1)/'Scenario Inputs'!$O$10))*'Scenario Inputs'!$J$10+MAX(0,MIN(1,(A98-'Scenario Inputs'!$N$11+1)/'Scenario Inputs'!$O$11))*'Scenario Inputs'!$J$11+MAX(0,MIN(1,(A98-'Scenario Inputs'!$N$12+1)/'Scenario Inputs'!$O$12))*'Scenario Inputs'!$J$12+MAX(0,MIN(1,(A98-'Scenario Inputs'!$N$13+1)/'Scenario Inputs'!$O$13))*'Scenario Inputs'!$J$13+MAX(0,MIN(1,(A98-'Scenario Inputs'!$N$14+1)/'Scenario Inputs'!$O$14))*'Scenario Inputs'!$J$14+MAX(0,MIN(1,(A98-'Scenario Inputs'!$N$15+1)/'Scenario Inputs'!$O$15))*'Scenario Inputs'!$J$15+MAX(0,MIN(1,(A98-'Scenario Inputs'!$N$16+1)/'Scenario Inputs'!$O$16))*'Scenario Inputs'!$J$16+MAX(0,MIN(1,(A98-'Scenario Inputs'!$N$17+1)/'Scenario Inputs'!$O$17))*'Scenario Inputs'!$J$17+MAX(0,MIN(1,(A98-'Scenario Inputs'!$N$18+1)/'Scenario Inputs'!$O$18))*'Scenario Inputs'!$J$18+MAX(0,MIN(1,(A98-'Scenario Inputs'!$N$19+1)/'Scenario Inputs'!$O$19))*'Scenario Inputs'!$J$19+MAX(0,MIN(1,(A98-'Scenario Inputs'!$N$20+1)/'Scenario Inputs'!$O$20))*'Scenario Inputs'!$J$20+MAX(0,MIN(1,(A98-'Scenario Inputs'!$N$21+1)/'Scenario Inputs'!$O$21))*'Scenario Inputs'!$J$21+MAX(0,MIN('Scenario Inputs'!$F$31,A98-'Scenario Inputs'!$F$37+1))*'Scenario Inputs'!$F$32+MAX(0,MIN('Scenario Inputs'!$F$31,A98-'Scenario Inputs'!$F$37+1))*'Scenario Inputs'!$F$36+MAX(0,MIN('Scenario Inputs'!$F$31,A98-'Scenario Inputs'!$F$37+1))*'Scenario Inputs'!$F$39+MAX(0,MIN(1,(A98-'Scenario Inputs'!$B$48+1)/'Scenario Inputs'!$B$49))*'Scenario Inputs'!$B$51</f>
        <v/>
      </c>
      <c r="E98" s="335">
        <f>C98-B98</f>
        <v/>
      </c>
      <c r="F98" s="335">
        <f>D98-B98</f>
        <v/>
      </c>
      <c r="G98" s="335">
        <f>G97+B98</f>
        <v/>
      </c>
      <c r="H98" s="335">
        <f>H97+C98</f>
        <v/>
      </c>
      <c r="I98" s="335">
        <f>H98-G98</f>
        <v/>
      </c>
      <c r="J98" s="335">
        <f>J97+D98-B98</f>
        <v/>
      </c>
      <c r="K98" s="335">
        <f>MAX(0,MIN(1,(A98-'Scenario Inputs'!$N$7+1)/'Scenario Inputs'!$O$7))*'Scenario Inputs'!$L$7+MAX(0,MIN(1,(A98-'Scenario Inputs'!$N$8+1)/'Scenario Inputs'!$O$8))*'Scenario Inputs'!$L$8+MAX(0,MIN(1,(A98-'Scenario Inputs'!$N$9+1)/'Scenario Inputs'!$O$9))*'Scenario Inputs'!$L$9+MAX(0,MIN(1,(A98-'Scenario Inputs'!$N$10+1)/'Scenario Inputs'!$O$10))*'Scenario Inputs'!$L$10+MAX(0,MIN(1,(A98-'Scenario Inputs'!$N$11+1)/'Scenario Inputs'!$O$11))*'Scenario Inputs'!$L$11+MAX(0,MIN(1,(A98-'Scenario Inputs'!$N$12+1)/'Scenario Inputs'!$O$12))*'Scenario Inputs'!$L$12+MAX(0,MIN(1,(A98-'Scenario Inputs'!$N$13+1)/'Scenario Inputs'!$O$13))*'Scenario Inputs'!$L$13+MAX(0,MIN(1,(A98-'Scenario Inputs'!$N$14+1)/'Scenario Inputs'!$O$14))*'Scenario Inputs'!$L$14+MAX(0,MIN(1,(A98-'Scenario Inputs'!$N$15+1)/'Scenario Inputs'!$O$15))*'Scenario Inputs'!$L$15+MAX(0,MIN(1,(A98-'Scenario Inputs'!$N$16+1)/'Scenario Inputs'!$O$16))*'Scenario Inputs'!$L$16+MAX(0,MIN(1,(A98-'Scenario Inputs'!$N$17+1)/'Scenario Inputs'!$O$17))*'Scenario Inputs'!$L$17+MAX(0,MIN(1,(A98-'Scenario Inputs'!$N$18+1)/'Scenario Inputs'!$O$18))*'Scenario Inputs'!$L$18+MAX(0,MIN(1,(A98-'Scenario Inputs'!$N$19+1)/'Scenario Inputs'!$O$19))*'Scenario Inputs'!$L$19+MAX(0,MIN(1,(A98-'Scenario Inputs'!$N$20+1)/'Scenario Inputs'!$O$20))*'Scenario Inputs'!$L$20+MAX(0,MIN(1,(A98-'Scenario Inputs'!$N$21+1)/'Scenario Inputs'!$O$21))*'Scenario Inputs'!$L$21+MAX(0,MIN(1,(A98-'Scenario Inputs'!$B$48+1)/'Scenario Inputs'!$B$49))*'Scenario Inputs'!$B$52</f>
        <v/>
      </c>
      <c r="L98" s="335">
        <f>K98*'Scenario Inputs'!$B$4</f>
        <v/>
      </c>
      <c r="M98" s="335">
        <f>B98-L98</f>
        <v/>
      </c>
      <c r="N98" s="335">
        <f>D98+L98-B98</f>
        <v/>
      </c>
      <c r="O98" s="335">
        <f>O97+L98</f>
        <v/>
      </c>
      <c r="P98" s="335">
        <f>P97+N98</f>
        <v/>
      </c>
    </row>
    <row r="99">
      <c r="A99" t="n">
        <v>95</v>
      </c>
      <c r="B99" s="335">
        <f>MIN(A99,Assumptions!$B$6)*Assumptions!$B$4*Assumptions!$B$17</f>
        <v/>
      </c>
      <c r="C99" s="335">
        <f>MAX(0,MIN(1,(A99-'Scenario Inputs'!$N$7+1)/'Scenario Inputs'!$O$7))*'Scenario Inputs'!$H$7+MAX(0,MIN(1,(A99-'Scenario Inputs'!$N$8+1)/'Scenario Inputs'!$O$8))*'Scenario Inputs'!$H$8+MAX(0,MIN(1,(A99-'Scenario Inputs'!$N$9+1)/'Scenario Inputs'!$O$9))*'Scenario Inputs'!$H$9+MAX(0,MIN(1,(A99-'Scenario Inputs'!$N$10+1)/'Scenario Inputs'!$O$10))*'Scenario Inputs'!$H$10+MAX(0,MIN(1,(A99-'Scenario Inputs'!$N$11+1)/'Scenario Inputs'!$O$11))*'Scenario Inputs'!$H$11+MAX(0,MIN(1,(A99-'Scenario Inputs'!$N$12+1)/'Scenario Inputs'!$O$12))*'Scenario Inputs'!$H$12+MAX(0,MIN(1,(A99-'Scenario Inputs'!$N$13+1)/'Scenario Inputs'!$O$13))*'Scenario Inputs'!$H$13+MAX(0,MIN(1,(A99-'Scenario Inputs'!$N$14+1)/'Scenario Inputs'!$O$14))*'Scenario Inputs'!$H$14+MAX(0,MIN(1,(A99-'Scenario Inputs'!$N$15+1)/'Scenario Inputs'!$O$15))*'Scenario Inputs'!$H$15+MAX(0,MIN(1,(A99-'Scenario Inputs'!$N$16+1)/'Scenario Inputs'!$O$16))*'Scenario Inputs'!$H$16+MAX(0,MIN(1,(A99-'Scenario Inputs'!$N$17+1)/'Scenario Inputs'!$O$17))*'Scenario Inputs'!$H$17+MAX(0,MIN(1,(A99-'Scenario Inputs'!$N$18+1)/'Scenario Inputs'!$O$18))*'Scenario Inputs'!$H$18+MAX(0,MIN(1,(A99-'Scenario Inputs'!$N$19+1)/'Scenario Inputs'!$O$19))*'Scenario Inputs'!$H$19+MAX(0,MIN(1,(A99-'Scenario Inputs'!$N$20+1)/'Scenario Inputs'!$O$20))*'Scenario Inputs'!$H$20+MAX(0,MIN(1,(A99-'Scenario Inputs'!$N$21+1)/'Scenario Inputs'!$O$21))*'Scenario Inputs'!$H$21+MAX(0,MIN('Scenario Inputs'!$F$31,A99-'Scenario Inputs'!$F$37+1))*'Scenario Inputs'!$F$32+MAX(0,MIN('Scenario Inputs'!$F$31,A99-'Scenario Inputs'!$F$37+1))*'Scenario Inputs'!$F$36+MAX(0,MIN('Scenario Inputs'!$F$31,A99-'Scenario Inputs'!$F$37+1))*'Scenario Inputs'!$F$39+MAX(0,MIN(1,(A99-'Scenario Inputs'!$B$48+1)/'Scenario Inputs'!$B$49))*'Scenario Inputs'!$B$50</f>
        <v/>
      </c>
      <c r="D99" s="335">
        <f>MAX(0,MIN(1,(A99-'Scenario Inputs'!$N$7+1)/'Scenario Inputs'!$O$7))*'Scenario Inputs'!$J$7+MAX(0,MIN(1,(A99-'Scenario Inputs'!$N$8+1)/'Scenario Inputs'!$O$8))*'Scenario Inputs'!$J$8+MAX(0,MIN(1,(A99-'Scenario Inputs'!$N$9+1)/'Scenario Inputs'!$O$9))*'Scenario Inputs'!$J$9+MAX(0,MIN(1,(A99-'Scenario Inputs'!$N$10+1)/'Scenario Inputs'!$O$10))*'Scenario Inputs'!$J$10+MAX(0,MIN(1,(A99-'Scenario Inputs'!$N$11+1)/'Scenario Inputs'!$O$11))*'Scenario Inputs'!$J$11+MAX(0,MIN(1,(A99-'Scenario Inputs'!$N$12+1)/'Scenario Inputs'!$O$12))*'Scenario Inputs'!$J$12+MAX(0,MIN(1,(A99-'Scenario Inputs'!$N$13+1)/'Scenario Inputs'!$O$13))*'Scenario Inputs'!$J$13+MAX(0,MIN(1,(A99-'Scenario Inputs'!$N$14+1)/'Scenario Inputs'!$O$14))*'Scenario Inputs'!$J$14+MAX(0,MIN(1,(A99-'Scenario Inputs'!$N$15+1)/'Scenario Inputs'!$O$15))*'Scenario Inputs'!$J$15+MAX(0,MIN(1,(A99-'Scenario Inputs'!$N$16+1)/'Scenario Inputs'!$O$16))*'Scenario Inputs'!$J$16+MAX(0,MIN(1,(A99-'Scenario Inputs'!$N$17+1)/'Scenario Inputs'!$O$17))*'Scenario Inputs'!$J$17+MAX(0,MIN(1,(A99-'Scenario Inputs'!$N$18+1)/'Scenario Inputs'!$O$18))*'Scenario Inputs'!$J$18+MAX(0,MIN(1,(A99-'Scenario Inputs'!$N$19+1)/'Scenario Inputs'!$O$19))*'Scenario Inputs'!$J$19+MAX(0,MIN(1,(A99-'Scenario Inputs'!$N$20+1)/'Scenario Inputs'!$O$20))*'Scenario Inputs'!$J$20+MAX(0,MIN(1,(A99-'Scenario Inputs'!$N$21+1)/'Scenario Inputs'!$O$21))*'Scenario Inputs'!$J$21+MAX(0,MIN('Scenario Inputs'!$F$31,A99-'Scenario Inputs'!$F$37+1))*'Scenario Inputs'!$F$32+MAX(0,MIN('Scenario Inputs'!$F$31,A99-'Scenario Inputs'!$F$37+1))*'Scenario Inputs'!$F$36+MAX(0,MIN('Scenario Inputs'!$F$31,A99-'Scenario Inputs'!$F$37+1))*'Scenario Inputs'!$F$39+MAX(0,MIN(1,(A99-'Scenario Inputs'!$B$48+1)/'Scenario Inputs'!$B$49))*'Scenario Inputs'!$B$51</f>
        <v/>
      </c>
      <c r="E99" s="335">
        <f>C99-B99</f>
        <v/>
      </c>
      <c r="F99" s="335">
        <f>D99-B99</f>
        <v/>
      </c>
      <c r="G99" s="335">
        <f>G98+B99</f>
        <v/>
      </c>
      <c r="H99" s="335">
        <f>H98+C99</f>
        <v/>
      </c>
      <c r="I99" s="335">
        <f>H99-G99</f>
        <v/>
      </c>
      <c r="J99" s="335">
        <f>J98+D99-B99</f>
        <v/>
      </c>
      <c r="K99" s="335">
        <f>MAX(0,MIN(1,(A99-'Scenario Inputs'!$N$7+1)/'Scenario Inputs'!$O$7))*'Scenario Inputs'!$L$7+MAX(0,MIN(1,(A99-'Scenario Inputs'!$N$8+1)/'Scenario Inputs'!$O$8))*'Scenario Inputs'!$L$8+MAX(0,MIN(1,(A99-'Scenario Inputs'!$N$9+1)/'Scenario Inputs'!$O$9))*'Scenario Inputs'!$L$9+MAX(0,MIN(1,(A99-'Scenario Inputs'!$N$10+1)/'Scenario Inputs'!$O$10))*'Scenario Inputs'!$L$10+MAX(0,MIN(1,(A99-'Scenario Inputs'!$N$11+1)/'Scenario Inputs'!$O$11))*'Scenario Inputs'!$L$11+MAX(0,MIN(1,(A99-'Scenario Inputs'!$N$12+1)/'Scenario Inputs'!$O$12))*'Scenario Inputs'!$L$12+MAX(0,MIN(1,(A99-'Scenario Inputs'!$N$13+1)/'Scenario Inputs'!$O$13))*'Scenario Inputs'!$L$13+MAX(0,MIN(1,(A99-'Scenario Inputs'!$N$14+1)/'Scenario Inputs'!$O$14))*'Scenario Inputs'!$L$14+MAX(0,MIN(1,(A99-'Scenario Inputs'!$N$15+1)/'Scenario Inputs'!$O$15))*'Scenario Inputs'!$L$15+MAX(0,MIN(1,(A99-'Scenario Inputs'!$N$16+1)/'Scenario Inputs'!$O$16))*'Scenario Inputs'!$L$16+MAX(0,MIN(1,(A99-'Scenario Inputs'!$N$17+1)/'Scenario Inputs'!$O$17))*'Scenario Inputs'!$L$17+MAX(0,MIN(1,(A99-'Scenario Inputs'!$N$18+1)/'Scenario Inputs'!$O$18))*'Scenario Inputs'!$L$18+MAX(0,MIN(1,(A99-'Scenario Inputs'!$N$19+1)/'Scenario Inputs'!$O$19))*'Scenario Inputs'!$L$19+MAX(0,MIN(1,(A99-'Scenario Inputs'!$N$20+1)/'Scenario Inputs'!$O$20))*'Scenario Inputs'!$L$20+MAX(0,MIN(1,(A99-'Scenario Inputs'!$N$21+1)/'Scenario Inputs'!$O$21))*'Scenario Inputs'!$L$21+MAX(0,MIN(1,(A99-'Scenario Inputs'!$B$48+1)/'Scenario Inputs'!$B$49))*'Scenario Inputs'!$B$52</f>
        <v/>
      </c>
      <c r="L99" s="335">
        <f>K99*'Scenario Inputs'!$B$4</f>
        <v/>
      </c>
      <c r="M99" s="335">
        <f>B99-L99</f>
        <v/>
      </c>
      <c r="N99" s="335">
        <f>D99+L99-B99</f>
        <v/>
      </c>
      <c r="O99" s="335">
        <f>O98+L99</f>
        <v/>
      </c>
      <c r="P99" s="335">
        <f>P98+N99</f>
        <v/>
      </c>
    </row>
    <row r="100">
      <c r="A100" t="n">
        <v>96</v>
      </c>
      <c r="B100" s="335">
        <f>MIN(A100,Assumptions!$B$6)*Assumptions!$B$4*Assumptions!$B$17</f>
        <v/>
      </c>
      <c r="C100" s="335">
        <f>MAX(0,MIN(1,(A100-'Scenario Inputs'!$N$7+1)/'Scenario Inputs'!$O$7))*'Scenario Inputs'!$H$7+MAX(0,MIN(1,(A100-'Scenario Inputs'!$N$8+1)/'Scenario Inputs'!$O$8))*'Scenario Inputs'!$H$8+MAX(0,MIN(1,(A100-'Scenario Inputs'!$N$9+1)/'Scenario Inputs'!$O$9))*'Scenario Inputs'!$H$9+MAX(0,MIN(1,(A100-'Scenario Inputs'!$N$10+1)/'Scenario Inputs'!$O$10))*'Scenario Inputs'!$H$10+MAX(0,MIN(1,(A100-'Scenario Inputs'!$N$11+1)/'Scenario Inputs'!$O$11))*'Scenario Inputs'!$H$11+MAX(0,MIN(1,(A100-'Scenario Inputs'!$N$12+1)/'Scenario Inputs'!$O$12))*'Scenario Inputs'!$H$12+MAX(0,MIN(1,(A100-'Scenario Inputs'!$N$13+1)/'Scenario Inputs'!$O$13))*'Scenario Inputs'!$H$13+MAX(0,MIN(1,(A100-'Scenario Inputs'!$N$14+1)/'Scenario Inputs'!$O$14))*'Scenario Inputs'!$H$14+MAX(0,MIN(1,(A100-'Scenario Inputs'!$N$15+1)/'Scenario Inputs'!$O$15))*'Scenario Inputs'!$H$15+MAX(0,MIN(1,(A100-'Scenario Inputs'!$N$16+1)/'Scenario Inputs'!$O$16))*'Scenario Inputs'!$H$16+MAX(0,MIN(1,(A100-'Scenario Inputs'!$N$17+1)/'Scenario Inputs'!$O$17))*'Scenario Inputs'!$H$17+MAX(0,MIN(1,(A100-'Scenario Inputs'!$N$18+1)/'Scenario Inputs'!$O$18))*'Scenario Inputs'!$H$18+MAX(0,MIN(1,(A100-'Scenario Inputs'!$N$19+1)/'Scenario Inputs'!$O$19))*'Scenario Inputs'!$H$19+MAX(0,MIN(1,(A100-'Scenario Inputs'!$N$20+1)/'Scenario Inputs'!$O$20))*'Scenario Inputs'!$H$20+MAX(0,MIN(1,(A100-'Scenario Inputs'!$N$21+1)/'Scenario Inputs'!$O$21))*'Scenario Inputs'!$H$21+MAX(0,MIN('Scenario Inputs'!$F$31,A100-'Scenario Inputs'!$F$37+1))*'Scenario Inputs'!$F$32+MAX(0,MIN('Scenario Inputs'!$F$31,A100-'Scenario Inputs'!$F$37+1))*'Scenario Inputs'!$F$36+MAX(0,MIN('Scenario Inputs'!$F$31,A100-'Scenario Inputs'!$F$37+1))*'Scenario Inputs'!$F$39+MAX(0,MIN(1,(A100-'Scenario Inputs'!$B$48+1)/'Scenario Inputs'!$B$49))*'Scenario Inputs'!$B$50</f>
        <v/>
      </c>
      <c r="D100" s="335">
        <f>MAX(0,MIN(1,(A100-'Scenario Inputs'!$N$7+1)/'Scenario Inputs'!$O$7))*'Scenario Inputs'!$J$7+MAX(0,MIN(1,(A100-'Scenario Inputs'!$N$8+1)/'Scenario Inputs'!$O$8))*'Scenario Inputs'!$J$8+MAX(0,MIN(1,(A100-'Scenario Inputs'!$N$9+1)/'Scenario Inputs'!$O$9))*'Scenario Inputs'!$J$9+MAX(0,MIN(1,(A100-'Scenario Inputs'!$N$10+1)/'Scenario Inputs'!$O$10))*'Scenario Inputs'!$J$10+MAX(0,MIN(1,(A100-'Scenario Inputs'!$N$11+1)/'Scenario Inputs'!$O$11))*'Scenario Inputs'!$J$11+MAX(0,MIN(1,(A100-'Scenario Inputs'!$N$12+1)/'Scenario Inputs'!$O$12))*'Scenario Inputs'!$J$12+MAX(0,MIN(1,(A100-'Scenario Inputs'!$N$13+1)/'Scenario Inputs'!$O$13))*'Scenario Inputs'!$J$13+MAX(0,MIN(1,(A100-'Scenario Inputs'!$N$14+1)/'Scenario Inputs'!$O$14))*'Scenario Inputs'!$J$14+MAX(0,MIN(1,(A100-'Scenario Inputs'!$N$15+1)/'Scenario Inputs'!$O$15))*'Scenario Inputs'!$J$15+MAX(0,MIN(1,(A100-'Scenario Inputs'!$N$16+1)/'Scenario Inputs'!$O$16))*'Scenario Inputs'!$J$16+MAX(0,MIN(1,(A100-'Scenario Inputs'!$N$17+1)/'Scenario Inputs'!$O$17))*'Scenario Inputs'!$J$17+MAX(0,MIN(1,(A100-'Scenario Inputs'!$N$18+1)/'Scenario Inputs'!$O$18))*'Scenario Inputs'!$J$18+MAX(0,MIN(1,(A100-'Scenario Inputs'!$N$19+1)/'Scenario Inputs'!$O$19))*'Scenario Inputs'!$J$19+MAX(0,MIN(1,(A100-'Scenario Inputs'!$N$20+1)/'Scenario Inputs'!$O$20))*'Scenario Inputs'!$J$20+MAX(0,MIN(1,(A100-'Scenario Inputs'!$N$21+1)/'Scenario Inputs'!$O$21))*'Scenario Inputs'!$J$21+MAX(0,MIN('Scenario Inputs'!$F$31,A100-'Scenario Inputs'!$F$37+1))*'Scenario Inputs'!$F$32+MAX(0,MIN('Scenario Inputs'!$F$31,A100-'Scenario Inputs'!$F$37+1))*'Scenario Inputs'!$F$36+MAX(0,MIN('Scenario Inputs'!$F$31,A100-'Scenario Inputs'!$F$37+1))*'Scenario Inputs'!$F$39+MAX(0,MIN(1,(A100-'Scenario Inputs'!$B$48+1)/'Scenario Inputs'!$B$49))*'Scenario Inputs'!$B$51</f>
        <v/>
      </c>
      <c r="E100" s="335">
        <f>C100-B100</f>
        <v/>
      </c>
      <c r="F100" s="335">
        <f>D100-B100</f>
        <v/>
      </c>
      <c r="G100" s="335">
        <f>G99+B100</f>
        <v/>
      </c>
      <c r="H100" s="335">
        <f>H99+C100</f>
        <v/>
      </c>
      <c r="I100" s="335">
        <f>H100-G100</f>
        <v/>
      </c>
      <c r="J100" s="335">
        <f>J99+D100-B100</f>
        <v/>
      </c>
      <c r="K100" s="335">
        <f>MAX(0,MIN(1,(A100-'Scenario Inputs'!$N$7+1)/'Scenario Inputs'!$O$7))*'Scenario Inputs'!$L$7+MAX(0,MIN(1,(A100-'Scenario Inputs'!$N$8+1)/'Scenario Inputs'!$O$8))*'Scenario Inputs'!$L$8+MAX(0,MIN(1,(A100-'Scenario Inputs'!$N$9+1)/'Scenario Inputs'!$O$9))*'Scenario Inputs'!$L$9+MAX(0,MIN(1,(A100-'Scenario Inputs'!$N$10+1)/'Scenario Inputs'!$O$10))*'Scenario Inputs'!$L$10+MAX(0,MIN(1,(A100-'Scenario Inputs'!$N$11+1)/'Scenario Inputs'!$O$11))*'Scenario Inputs'!$L$11+MAX(0,MIN(1,(A100-'Scenario Inputs'!$N$12+1)/'Scenario Inputs'!$O$12))*'Scenario Inputs'!$L$12+MAX(0,MIN(1,(A100-'Scenario Inputs'!$N$13+1)/'Scenario Inputs'!$O$13))*'Scenario Inputs'!$L$13+MAX(0,MIN(1,(A100-'Scenario Inputs'!$N$14+1)/'Scenario Inputs'!$O$14))*'Scenario Inputs'!$L$14+MAX(0,MIN(1,(A100-'Scenario Inputs'!$N$15+1)/'Scenario Inputs'!$O$15))*'Scenario Inputs'!$L$15+MAX(0,MIN(1,(A100-'Scenario Inputs'!$N$16+1)/'Scenario Inputs'!$O$16))*'Scenario Inputs'!$L$16+MAX(0,MIN(1,(A100-'Scenario Inputs'!$N$17+1)/'Scenario Inputs'!$O$17))*'Scenario Inputs'!$L$17+MAX(0,MIN(1,(A100-'Scenario Inputs'!$N$18+1)/'Scenario Inputs'!$O$18))*'Scenario Inputs'!$L$18+MAX(0,MIN(1,(A100-'Scenario Inputs'!$N$19+1)/'Scenario Inputs'!$O$19))*'Scenario Inputs'!$L$19+MAX(0,MIN(1,(A100-'Scenario Inputs'!$N$20+1)/'Scenario Inputs'!$O$20))*'Scenario Inputs'!$L$20+MAX(0,MIN(1,(A100-'Scenario Inputs'!$N$21+1)/'Scenario Inputs'!$O$21))*'Scenario Inputs'!$L$21+MAX(0,MIN(1,(A100-'Scenario Inputs'!$B$48+1)/'Scenario Inputs'!$B$49))*'Scenario Inputs'!$B$52</f>
        <v/>
      </c>
      <c r="L100" s="335">
        <f>K100*'Scenario Inputs'!$B$4</f>
        <v/>
      </c>
      <c r="M100" s="335">
        <f>B100-L100</f>
        <v/>
      </c>
      <c r="N100" s="335">
        <f>D100+L100-B100</f>
        <v/>
      </c>
      <c r="O100" s="335">
        <f>O99+L100</f>
        <v/>
      </c>
      <c r="P100" s="335">
        <f>P99+N100</f>
        <v/>
      </c>
    </row>
    <row r="101">
      <c r="A101" t="n">
        <v>97</v>
      </c>
      <c r="B101" s="335">
        <f>MIN(A101,Assumptions!$B$6)*Assumptions!$B$4*Assumptions!$B$17</f>
        <v/>
      </c>
      <c r="C101" s="335">
        <f>MAX(0,MIN(1,(A101-'Scenario Inputs'!$N$7+1)/'Scenario Inputs'!$O$7))*'Scenario Inputs'!$H$7+MAX(0,MIN(1,(A101-'Scenario Inputs'!$N$8+1)/'Scenario Inputs'!$O$8))*'Scenario Inputs'!$H$8+MAX(0,MIN(1,(A101-'Scenario Inputs'!$N$9+1)/'Scenario Inputs'!$O$9))*'Scenario Inputs'!$H$9+MAX(0,MIN(1,(A101-'Scenario Inputs'!$N$10+1)/'Scenario Inputs'!$O$10))*'Scenario Inputs'!$H$10+MAX(0,MIN(1,(A101-'Scenario Inputs'!$N$11+1)/'Scenario Inputs'!$O$11))*'Scenario Inputs'!$H$11+MAX(0,MIN(1,(A101-'Scenario Inputs'!$N$12+1)/'Scenario Inputs'!$O$12))*'Scenario Inputs'!$H$12+MAX(0,MIN(1,(A101-'Scenario Inputs'!$N$13+1)/'Scenario Inputs'!$O$13))*'Scenario Inputs'!$H$13+MAX(0,MIN(1,(A101-'Scenario Inputs'!$N$14+1)/'Scenario Inputs'!$O$14))*'Scenario Inputs'!$H$14+MAX(0,MIN(1,(A101-'Scenario Inputs'!$N$15+1)/'Scenario Inputs'!$O$15))*'Scenario Inputs'!$H$15+MAX(0,MIN(1,(A101-'Scenario Inputs'!$N$16+1)/'Scenario Inputs'!$O$16))*'Scenario Inputs'!$H$16+MAX(0,MIN(1,(A101-'Scenario Inputs'!$N$17+1)/'Scenario Inputs'!$O$17))*'Scenario Inputs'!$H$17+MAX(0,MIN(1,(A101-'Scenario Inputs'!$N$18+1)/'Scenario Inputs'!$O$18))*'Scenario Inputs'!$H$18+MAX(0,MIN(1,(A101-'Scenario Inputs'!$N$19+1)/'Scenario Inputs'!$O$19))*'Scenario Inputs'!$H$19+MAX(0,MIN(1,(A101-'Scenario Inputs'!$N$20+1)/'Scenario Inputs'!$O$20))*'Scenario Inputs'!$H$20+MAX(0,MIN(1,(A101-'Scenario Inputs'!$N$21+1)/'Scenario Inputs'!$O$21))*'Scenario Inputs'!$H$21+MAX(0,MIN('Scenario Inputs'!$F$31,A101-'Scenario Inputs'!$F$37+1))*'Scenario Inputs'!$F$32+MAX(0,MIN('Scenario Inputs'!$F$31,A101-'Scenario Inputs'!$F$37+1))*'Scenario Inputs'!$F$36+MAX(0,MIN('Scenario Inputs'!$F$31,A101-'Scenario Inputs'!$F$37+1))*'Scenario Inputs'!$F$39+MAX(0,MIN(1,(A101-'Scenario Inputs'!$B$48+1)/'Scenario Inputs'!$B$49))*'Scenario Inputs'!$B$50</f>
        <v/>
      </c>
      <c r="D101" s="335">
        <f>MAX(0,MIN(1,(A101-'Scenario Inputs'!$N$7+1)/'Scenario Inputs'!$O$7))*'Scenario Inputs'!$J$7+MAX(0,MIN(1,(A101-'Scenario Inputs'!$N$8+1)/'Scenario Inputs'!$O$8))*'Scenario Inputs'!$J$8+MAX(0,MIN(1,(A101-'Scenario Inputs'!$N$9+1)/'Scenario Inputs'!$O$9))*'Scenario Inputs'!$J$9+MAX(0,MIN(1,(A101-'Scenario Inputs'!$N$10+1)/'Scenario Inputs'!$O$10))*'Scenario Inputs'!$J$10+MAX(0,MIN(1,(A101-'Scenario Inputs'!$N$11+1)/'Scenario Inputs'!$O$11))*'Scenario Inputs'!$J$11+MAX(0,MIN(1,(A101-'Scenario Inputs'!$N$12+1)/'Scenario Inputs'!$O$12))*'Scenario Inputs'!$J$12+MAX(0,MIN(1,(A101-'Scenario Inputs'!$N$13+1)/'Scenario Inputs'!$O$13))*'Scenario Inputs'!$J$13+MAX(0,MIN(1,(A101-'Scenario Inputs'!$N$14+1)/'Scenario Inputs'!$O$14))*'Scenario Inputs'!$J$14+MAX(0,MIN(1,(A101-'Scenario Inputs'!$N$15+1)/'Scenario Inputs'!$O$15))*'Scenario Inputs'!$J$15+MAX(0,MIN(1,(A101-'Scenario Inputs'!$N$16+1)/'Scenario Inputs'!$O$16))*'Scenario Inputs'!$J$16+MAX(0,MIN(1,(A101-'Scenario Inputs'!$N$17+1)/'Scenario Inputs'!$O$17))*'Scenario Inputs'!$J$17+MAX(0,MIN(1,(A101-'Scenario Inputs'!$N$18+1)/'Scenario Inputs'!$O$18))*'Scenario Inputs'!$J$18+MAX(0,MIN(1,(A101-'Scenario Inputs'!$N$19+1)/'Scenario Inputs'!$O$19))*'Scenario Inputs'!$J$19+MAX(0,MIN(1,(A101-'Scenario Inputs'!$N$20+1)/'Scenario Inputs'!$O$20))*'Scenario Inputs'!$J$20+MAX(0,MIN(1,(A101-'Scenario Inputs'!$N$21+1)/'Scenario Inputs'!$O$21))*'Scenario Inputs'!$J$21+MAX(0,MIN('Scenario Inputs'!$F$31,A101-'Scenario Inputs'!$F$37+1))*'Scenario Inputs'!$F$32+MAX(0,MIN('Scenario Inputs'!$F$31,A101-'Scenario Inputs'!$F$37+1))*'Scenario Inputs'!$F$36+MAX(0,MIN('Scenario Inputs'!$F$31,A101-'Scenario Inputs'!$F$37+1))*'Scenario Inputs'!$F$39+MAX(0,MIN(1,(A101-'Scenario Inputs'!$B$48+1)/'Scenario Inputs'!$B$49))*'Scenario Inputs'!$B$51</f>
        <v/>
      </c>
      <c r="E101" s="335">
        <f>C101-B101</f>
        <v/>
      </c>
      <c r="F101" s="335">
        <f>D101-B101</f>
        <v/>
      </c>
      <c r="G101" s="335">
        <f>G100+B101</f>
        <v/>
      </c>
      <c r="H101" s="335">
        <f>H100+C101</f>
        <v/>
      </c>
      <c r="I101" s="335">
        <f>H101-G101</f>
        <v/>
      </c>
      <c r="J101" s="335">
        <f>J100+D101-B101</f>
        <v/>
      </c>
      <c r="K101" s="335">
        <f>MAX(0,MIN(1,(A101-'Scenario Inputs'!$N$7+1)/'Scenario Inputs'!$O$7))*'Scenario Inputs'!$L$7+MAX(0,MIN(1,(A101-'Scenario Inputs'!$N$8+1)/'Scenario Inputs'!$O$8))*'Scenario Inputs'!$L$8+MAX(0,MIN(1,(A101-'Scenario Inputs'!$N$9+1)/'Scenario Inputs'!$O$9))*'Scenario Inputs'!$L$9+MAX(0,MIN(1,(A101-'Scenario Inputs'!$N$10+1)/'Scenario Inputs'!$O$10))*'Scenario Inputs'!$L$10+MAX(0,MIN(1,(A101-'Scenario Inputs'!$N$11+1)/'Scenario Inputs'!$O$11))*'Scenario Inputs'!$L$11+MAX(0,MIN(1,(A101-'Scenario Inputs'!$N$12+1)/'Scenario Inputs'!$O$12))*'Scenario Inputs'!$L$12+MAX(0,MIN(1,(A101-'Scenario Inputs'!$N$13+1)/'Scenario Inputs'!$O$13))*'Scenario Inputs'!$L$13+MAX(0,MIN(1,(A101-'Scenario Inputs'!$N$14+1)/'Scenario Inputs'!$O$14))*'Scenario Inputs'!$L$14+MAX(0,MIN(1,(A101-'Scenario Inputs'!$N$15+1)/'Scenario Inputs'!$O$15))*'Scenario Inputs'!$L$15+MAX(0,MIN(1,(A101-'Scenario Inputs'!$N$16+1)/'Scenario Inputs'!$O$16))*'Scenario Inputs'!$L$16+MAX(0,MIN(1,(A101-'Scenario Inputs'!$N$17+1)/'Scenario Inputs'!$O$17))*'Scenario Inputs'!$L$17+MAX(0,MIN(1,(A101-'Scenario Inputs'!$N$18+1)/'Scenario Inputs'!$O$18))*'Scenario Inputs'!$L$18+MAX(0,MIN(1,(A101-'Scenario Inputs'!$N$19+1)/'Scenario Inputs'!$O$19))*'Scenario Inputs'!$L$19+MAX(0,MIN(1,(A101-'Scenario Inputs'!$N$20+1)/'Scenario Inputs'!$O$20))*'Scenario Inputs'!$L$20+MAX(0,MIN(1,(A101-'Scenario Inputs'!$N$21+1)/'Scenario Inputs'!$O$21))*'Scenario Inputs'!$L$21+MAX(0,MIN(1,(A101-'Scenario Inputs'!$B$48+1)/'Scenario Inputs'!$B$49))*'Scenario Inputs'!$B$52</f>
        <v/>
      </c>
      <c r="L101" s="335">
        <f>K101*'Scenario Inputs'!$B$4</f>
        <v/>
      </c>
      <c r="M101" s="335">
        <f>B101-L101</f>
        <v/>
      </c>
      <c r="N101" s="335">
        <f>D101+L101-B101</f>
        <v/>
      </c>
      <c r="O101" s="335">
        <f>O100+L101</f>
        <v/>
      </c>
      <c r="P101" s="335">
        <f>P100+N101</f>
        <v/>
      </c>
    </row>
    <row r="102">
      <c r="A102" t="n">
        <v>98</v>
      </c>
      <c r="B102" s="335">
        <f>MIN(A102,Assumptions!$B$6)*Assumptions!$B$4*Assumptions!$B$17</f>
        <v/>
      </c>
      <c r="C102" s="335">
        <f>MAX(0,MIN(1,(A102-'Scenario Inputs'!$N$7+1)/'Scenario Inputs'!$O$7))*'Scenario Inputs'!$H$7+MAX(0,MIN(1,(A102-'Scenario Inputs'!$N$8+1)/'Scenario Inputs'!$O$8))*'Scenario Inputs'!$H$8+MAX(0,MIN(1,(A102-'Scenario Inputs'!$N$9+1)/'Scenario Inputs'!$O$9))*'Scenario Inputs'!$H$9+MAX(0,MIN(1,(A102-'Scenario Inputs'!$N$10+1)/'Scenario Inputs'!$O$10))*'Scenario Inputs'!$H$10+MAX(0,MIN(1,(A102-'Scenario Inputs'!$N$11+1)/'Scenario Inputs'!$O$11))*'Scenario Inputs'!$H$11+MAX(0,MIN(1,(A102-'Scenario Inputs'!$N$12+1)/'Scenario Inputs'!$O$12))*'Scenario Inputs'!$H$12+MAX(0,MIN(1,(A102-'Scenario Inputs'!$N$13+1)/'Scenario Inputs'!$O$13))*'Scenario Inputs'!$H$13+MAX(0,MIN(1,(A102-'Scenario Inputs'!$N$14+1)/'Scenario Inputs'!$O$14))*'Scenario Inputs'!$H$14+MAX(0,MIN(1,(A102-'Scenario Inputs'!$N$15+1)/'Scenario Inputs'!$O$15))*'Scenario Inputs'!$H$15+MAX(0,MIN(1,(A102-'Scenario Inputs'!$N$16+1)/'Scenario Inputs'!$O$16))*'Scenario Inputs'!$H$16+MAX(0,MIN(1,(A102-'Scenario Inputs'!$N$17+1)/'Scenario Inputs'!$O$17))*'Scenario Inputs'!$H$17+MAX(0,MIN(1,(A102-'Scenario Inputs'!$N$18+1)/'Scenario Inputs'!$O$18))*'Scenario Inputs'!$H$18+MAX(0,MIN(1,(A102-'Scenario Inputs'!$N$19+1)/'Scenario Inputs'!$O$19))*'Scenario Inputs'!$H$19+MAX(0,MIN(1,(A102-'Scenario Inputs'!$N$20+1)/'Scenario Inputs'!$O$20))*'Scenario Inputs'!$H$20+MAX(0,MIN(1,(A102-'Scenario Inputs'!$N$21+1)/'Scenario Inputs'!$O$21))*'Scenario Inputs'!$H$21+MAX(0,MIN('Scenario Inputs'!$F$31,A102-'Scenario Inputs'!$F$37+1))*'Scenario Inputs'!$F$32+MAX(0,MIN('Scenario Inputs'!$F$31,A102-'Scenario Inputs'!$F$37+1))*'Scenario Inputs'!$F$36+MAX(0,MIN('Scenario Inputs'!$F$31,A102-'Scenario Inputs'!$F$37+1))*'Scenario Inputs'!$F$39+MAX(0,MIN(1,(A102-'Scenario Inputs'!$B$48+1)/'Scenario Inputs'!$B$49))*'Scenario Inputs'!$B$50</f>
        <v/>
      </c>
      <c r="D102" s="335">
        <f>MAX(0,MIN(1,(A102-'Scenario Inputs'!$N$7+1)/'Scenario Inputs'!$O$7))*'Scenario Inputs'!$J$7+MAX(0,MIN(1,(A102-'Scenario Inputs'!$N$8+1)/'Scenario Inputs'!$O$8))*'Scenario Inputs'!$J$8+MAX(0,MIN(1,(A102-'Scenario Inputs'!$N$9+1)/'Scenario Inputs'!$O$9))*'Scenario Inputs'!$J$9+MAX(0,MIN(1,(A102-'Scenario Inputs'!$N$10+1)/'Scenario Inputs'!$O$10))*'Scenario Inputs'!$J$10+MAX(0,MIN(1,(A102-'Scenario Inputs'!$N$11+1)/'Scenario Inputs'!$O$11))*'Scenario Inputs'!$J$11+MAX(0,MIN(1,(A102-'Scenario Inputs'!$N$12+1)/'Scenario Inputs'!$O$12))*'Scenario Inputs'!$J$12+MAX(0,MIN(1,(A102-'Scenario Inputs'!$N$13+1)/'Scenario Inputs'!$O$13))*'Scenario Inputs'!$J$13+MAX(0,MIN(1,(A102-'Scenario Inputs'!$N$14+1)/'Scenario Inputs'!$O$14))*'Scenario Inputs'!$J$14+MAX(0,MIN(1,(A102-'Scenario Inputs'!$N$15+1)/'Scenario Inputs'!$O$15))*'Scenario Inputs'!$J$15+MAX(0,MIN(1,(A102-'Scenario Inputs'!$N$16+1)/'Scenario Inputs'!$O$16))*'Scenario Inputs'!$J$16+MAX(0,MIN(1,(A102-'Scenario Inputs'!$N$17+1)/'Scenario Inputs'!$O$17))*'Scenario Inputs'!$J$17+MAX(0,MIN(1,(A102-'Scenario Inputs'!$N$18+1)/'Scenario Inputs'!$O$18))*'Scenario Inputs'!$J$18+MAX(0,MIN(1,(A102-'Scenario Inputs'!$N$19+1)/'Scenario Inputs'!$O$19))*'Scenario Inputs'!$J$19+MAX(0,MIN(1,(A102-'Scenario Inputs'!$N$20+1)/'Scenario Inputs'!$O$20))*'Scenario Inputs'!$J$20+MAX(0,MIN(1,(A102-'Scenario Inputs'!$N$21+1)/'Scenario Inputs'!$O$21))*'Scenario Inputs'!$J$21+MAX(0,MIN('Scenario Inputs'!$F$31,A102-'Scenario Inputs'!$F$37+1))*'Scenario Inputs'!$F$32+MAX(0,MIN('Scenario Inputs'!$F$31,A102-'Scenario Inputs'!$F$37+1))*'Scenario Inputs'!$F$36+MAX(0,MIN('Scenario Inputs'!$F$31,A102-'Scenario Inputs'!$F$37+1))*'Scenario Inputs'!$F$39+MAX(0,MIN(1,(A102-'Scenario Inputs'!$B$48+1)/'Scenario Inputs'!$B$49))*'Scenario Inputs'!$B$51</f>
        <v/>
      </c>
      <c r="E102" s="335">
        <f>C102-B102</f>
        <v/>
      </c>
      <c r="F102" s="335">
        <f>D102-B102</f>
        <v/>
      </c>
      <c r="G102" s="335">
        <f>G101+B102</f>
        <v/>
      </c>
      <c r="H102" s="335">
        <f>H101+C102</f>
        <v/>
      </c>
      <c r="I102" s="335">
        <f>H102-G102</f>
        <v/>
      </c>
      <c r="J102" s="335">
        <f>J101+D102-B102</f>
        <v/>
      </c>
      <c r="K102" s="335">
        <f>MAX(0,MIN(1,(A102-'Scenario Inputs'!$N$7+1)/'Scenario Inputs'!$O$7))*'Scenario Inputs'!$L$7+MAX(0,MIN(1,(A102-'Scenario Inputs'!$N$8+1)/'Scenario Inputs'!$O$8))*'Scenario Inputs'!$L$8+MAX(0,MIN(1,(A102-'Scenario Inputs'!$N$9+1)/'Scenario Inputs'!$O$9))*'Scenario Inputs'!$L$9+MAX(0,MIN(1,(A102-'Scenario Inputs'!$N$10+1)/'Scenario Inputs'!$O$10))*'Scenario Inputs'!$L$10+MAX(0,MIN(1,(A102-'Scenario Inputs'!$N$11+1)/'Scenario Inputs'!$O$11))*'Scenario Inputs'!$L$11+MAX(0,MIN(1,(A102-'Scenario Inputs'!$N$12+1)/'Scenario Inputs'!$O$12))*'Scenario Inputs'!$L$12+MAX(0,MIN(1,(A102-'Scenario Inputs'!$N$13+1)/'Scenario Inputs'!$O$13))*'Scenario Inputs'!$L$13+MAX(0,MIN(1,(A102-'Scenario Inputs'!$N$14+1)/'Scenario Inputs'!$O$14))*'Scenario Inputs'!$L$14+MAX(0,MIN(1,(A102-'Scenario Inputs'!$N$15+1)/'Scenario Inputs'!$O$15))*'Scenario Inputs'!$L$15+MAX(0,MIN(1,(A102-'Scenario Inputs'!$N$16+1)/'Scenario Inputs'!$O$16))*'Scenario Inputs'!$L$16+MAX(0,MIN(1,(A102-'Scenario Inputs'!$N$17+1)/'Scenario Inputs'!$O$17))*'Scenario Inputs'!$L$17+MAX(0,MIN(1,(A102-'Scenario Inputs'!$N$18+1)/'Scenario Inputs'!$O$18))*'Scenario Inputs'!$L$18+MAX(0,MIN(1,(A102-'Scenario Inputs'!$N$19+1)/'Scenario Inputs'!$O$19))*'Scenario Inputs'!$L$19+MAX(0,MIN(1,(A102-'Scenario Inputs'!$N$20+1)/'Scenario Inputs'!$O$20))*'Scenario Inputs'!$L$20+MAX(0,MIN(1,(A102-'Scenario Inputs'!$N$21+1)/'Scenario Inputs'!$O$21))*'Scenario Inputs'!$L$21+MAX(0,MIN(1,(A102-'Scenario Inputs'!$B$48+1)/'Scenario Inputs'!$B$49))*'Scenario Inputs'!$B$52</f>
        <v/>
      </c>
      <c r="L102" s="335">
        <f>K102*'Scenario Inputs'!$B$4</f>
        <v/>
      </c>
      <c r="M102" s="335">
        <f>B102-L102</f>
        <v/>
      </c>
      <c r="N102" s="335">
        <f>D102+L102-B102</f>
        <v/>
      </c>
      <c r="O102" s="335">
        <f>O101+L102</f>
        <v/>
      </c>
      <c r="P102" s="335">
        <f>P101+N102</f>
        <v/>
      </c>
    </row>
    <row r="103">
      <c r="A103" t="n">
        <v>99</v>
      </c>
      <c r="B103" s="335">
        <f>MIN(A103,Assumptions!$B$6)*Assumptions!$B$4*Assumptions!$B$17</f>
        <v/>
      </c>
      <c r="C103" s="335">
        <f>MAX(0,MIN(1,(A103-'Scenario Inputs'!$N$7+1)/'Scenario Inputs'!$O$7))*'Scenario Inputs'!$H$7+MAX(0,MIN(1,(A103-'Scenario Inputs'!$N$8+1)/'Scenario Inputs'!$O$8))*'Scenario Inputs'!$H$8+MAX(0,MIN(1,(A103-'Scenario Inputs'!$N$9+1)/'Scenario Inputs'!$O$9))*'Scenario Inputs'!$H$9+MAX(0,MIN(1,(A103-'Scenario Inputs'!$N$10+1)/'Scenario Inputs'!$O$10))*'Scenario Inputs'!$H$10+MAX(0,MIN(1,(A103-'Scenario Inputs'!$N$11+1)/'Scenario Inputs'!$O$11))*'Scenario Inputs'!$H$11+MAX(0,MIN(1,(A103-'Scenario Inputs'!$N$12+1)/'Scenario Inputs'!$O$12))*'Scenario Inputs'!$H$12+MAX(0,MIN(1,(A103-'Scenario Inputs'!$N$13+1)/'Scenario Inputs'!$O$13))*'Scenario Inputs'!$H$13+MAX(0,MIN(1,(A103-'Scenario Inputs'!$N$14+1)/'Scenario Inputs'!$O$14))*'Scenario Inputs'!$H$14+MAX(0,MIN(1,(A103-'Scenario Inputs'!$N$15+1)/'Scenario Inputs'!$O$15))*'Scenario Inputs'!$H$15+MAX(0,MIN(1,(A103-'Scenario Inputs'!$N$16+1)/'Scenario Inputs'!$O$16))*'Scenario Inputs'!$H$16+MAX(0,MIN(1,(A103-'Scenario Inputs'!$N$17+1)/'Scenario Inputs'!$O$17))*'Scenario Inputs'!$H$17+MAX(0,MIN(1,(A103-'Scenario Inputs'!$N$18+1)/'Scenario Inputs'!$O$18))*'Scenario Inputs'!$H$18+MAX(0,MIN(1,(A103-'Scenario Inputs'!$N$19+1)/'Scenario Inputs'!$O$19))*'Scenario Inputs'!$H$19+MAX(0,MIN(1,(A103-'Scenario Inputs'!$N$20+1)/'Scenario Inputs'!$O$20))*'Scenario Inputs'!$H$20+MAX(0,MIN(1,(A103-'Scenario Inputs'!$N$21+1)/'Scenario Inputs'!$O$21))*'Scenario Inputs'!$H$21+MAX(0,MIN('Scenario Inputs'!$F$31,A103-'Scenario Inputs'!$F$37+1))*'Scenario Inputs'!$F$32+MAX(0,MIN('Scenario Inputs'!$F$31,A103-'Scenario Inputs'!$F$37+1))*'Scenario Inputs'!$F$36+MAX(0,MIN('Scenario Inputs'!$F$31,A103-'Scenario Inputs'!$F$37+1))*'Scenario Inputs'!$F$39+MAX(0,MIN(1,(A103-'Scenario Inputs'!$B$48+1)/'Scenario Inputs'!$B$49))*'Scenario Inputs'!$B$50</f>
        <v/>
      </c>
      <c r="D103" s="335">
        <f>MAX(0,MIN(1,(A103-'Scenario Inputs'!$N$7+1)/'Scenario Inputs'!$O$7))*'Scenario Inputs'!$J$7+MAX(0,MIN(1,(A103-'Scenario Inputs'!$N$8+1)/'Scenario Inputs'!$O$8))*'Scenario Inputs'!$J$8+MAX(0,MIN(1,(A103-'Scenario Inputs'!$N$9+1)/'Scenario Inputs'!$O$9))*'Scenario Inputs'!$J$9+MAX(0,MIN(1,(A103-'Scenario Inputs'!$N$10+1)/'Scenario Inputs'!$O$10))*'Scenario Inputs'!$J$10+MAX(0,MIN(1,(A103-'Scenario Inputs'!$N$11+1)/'Scenario Inputs'!$O$11))*'Scenario Inputs'!$J$11+MAX(0,MIN(1,(A103-'Scenario Inputs'!$N$12+1)/'Scenario Inputs'!$O$12))*'Scenario Inputs'!$J$12+MAX(0,MIN(1,(A103-'Scenario Inputs'!$N$13+1)/'Scenario Inputs'!$O$13))*'Scenario Inputs'!$J$13+MAX(0,MIN(1,(A103-'Scenario Inputs'!$N$14+1)/'Scenario Inputs'!$O$14))*'Scenario Inputs'!$J$14+MAX(0,MIN(1,(A103-'Scenario Inputs'!$N$15+1)/'Scenario Inputs'!$O$15))*'Scenario Inputs'!$J$15+MAX(0,MIN(1,(A103-'Scenario Inputs'!$N$16+1)/'Scenario Inputs'!$O$16))*'Scenario Inputs'!$J$16+MAX(0,MIN(1,(A103-'Scenario Inputs'!$N$17+1)/'Scenario Inputs'!$O$17))*'Scenario Inputs'!$J$17+MAX(0,MIN(1,(A103-'Scenario Inputs'!$N$18+1)/'Scenario Inputs'!$O$18))*'Scenario Inputs'!$J$18+MAX(0,MIN(1,(A103-'Scenario Inputs'!$N$19+1)/'Scenario Inputs'!$O$19))*'Scenario Inputs'!$J$19+MAX(0,MIN(1,(A103-'Scenario Inputs'!$N$20+1)/'Scenario Inputs'!$O$20))*'Scenario Inputs'!$J$20+MAX(0,MIN(1,(A103-'Scenario Inputs'!$N$21+1)/'Scenario Inputs'!$O$21))*'Scenario Inputs'!$J$21+MAX(0,MIN('Scenario Inputs'!$F$31,A103-'Scenario Inputs'!$F$37+1))*'Scenario Inputs'!$F$32+MAX(0,MIN('Scenario Inputs'!$F$31,A103-'Scenario Inputs'!$F$37+1))*'Scenario Inputs'!$F$36+MAX(0,MIN('Scenario Inputs'!$F$31,A103-'Scenario Inputs'!$F$37+1))*'Scenario Inputs'!$F$39+MAX(0,MIN(1,(A103-'Scenario Inputs'!$B$48+1)/'Scenario Inputs'!$B$49))*'Scenario Inputs'!$B$51</f>
        <v/>
      </c>
      <c r="E103" s="335">
        <f>C103-B103</f>
        <v/>
      </c>
      <c r="F103" s="335">
        <f>D103-B103</f>
        <v/>
      </c>
      <c r="G103" s="335">
        <f>G102+B103</f>
        <v/>
      </c>
      <c r="H103" s="335">
        <f>H102+C103</f>
        <v/>
      </c>
      <c r="I103" s="335">
        <f>H103-G103</f>
        <v/>
      </c>
      <c r="J103" s="335">
        <f>J102+D103-B103</f>
        <v/>
      </c>
      <c r="K103" s="335">
        <f>MAX(0,MIN(1,(A103-'Scenario Inputs'!$N$7+1)/'Scenario Inputs'!$O$7))*'Scenario Inputs'!$L$7+MAX(0,MIN(1,(A103-'Scenario Inputs'!$N$8+1)/'Scenario Inputs'!$O$8))*'Scenario Inputs'!$L$8+MAX(0,MIN(1,(A103-'Scenario Inputs'!$N$9+1)/'Scenario Inputs'!$O$9))*'Scenario Inputs'!$L$9+MAX(0,MIN(1,(A103-'Scenario Inputs'!$N$10+1)/'Scenario Inputs'!$O$10))*'Scenario Inputs'!$L$10+MAX(0,MIN(1,(A103-'Scenario Inputs'!$N$11+1)/'Scenario Inputs'!$O$11))*'Scenario Inputs'!$L$11+MAX(0,MIN(1,(A103-'Scenario Inputs'!$N$12+1)/'Scenario Inputs'!$O$12))*'Scenario Inputs'!$L$12+MAX(0,MIN(1,(A103-'Scenario Inputs'!$N$13+1)/'Scenario Inputs'!$O$13))*'Scenario Inputs'!$L$13+MAX(0,MIN(1,(A103-'Scenario Inputs'!$N$14+1)/'Scenario Inputs'!$O$14))*'Scenario Inputs'!$L$14+MAX(0,MIN(1,(A103-'Scenario Inputs'!$N$15+1)/'Scenario Inputs'!$O$15))*'Scenario Inputs'!$L$15+MAX(0,MIN(1,(A103-'Scenario Inputs'!$N$16+1)/'Scenario Inputs'!$O$16))*'Scenario Inputs'!$L$16+MAX(0,MIN(1,(A103-'Scenario Inputs'!$N$17+1)/'Scenario Inputs'!$O$17))*'Scenario Inputs'!$L$17+MAX(0,MIN(1,(A103-'Scenario Inputs'!$N$18+1)/'Scenario Inputs'!$O$18))*'Scenario Inputs'!$L$18+MAX(0,MIN(1,(A103-'Scenario Inputs'!$N$19+1)/'Scenario Inputs'!$O$19))*'Scenario Inputs'!$L$19+MAX(0,MIN(1,(A103-'Scenario Inputs'!$N$20+1)/'Scenario Inputs'!$O$20))*'Scenario Inputs'!$L$20+MAX(0,MIN(1,(A103-'Scenario Inputs'!$N$21+1)/'Scenario Inputs'!$O$21))*'Scenario Inputs'!$L$21+MAX(0,MIN(1,(A103-'Scenario Inputs'!$B$48+1)/'Scenario Inputs'!$B$49))*'Scenario Inputs'!$B$52</f>
        <v/>
      </c>
      <c r="L103" s="335">
        <f>K103*'Scenario Inputs'!$B$4</f>
        <v/>
      </c>
      <c r="M103" s="335">
        <f>B103-L103</f>
        <v/>
      </c>
      <c r="N103" s="335">
        <f>D103+L103-B103</f>
        <v/>
      </c>
      <c r="O103" s="335">
        <f>O102+L103</f>
        <v/>
      </c>
      <c r="P103" s="335">
        <f>P102+N103</f>
        <v/>
      </c>
    </row>
    <row r="104">
      <c r="A104" t="n">
        <v>100</v>
      </c>
      <c r="B104" s="335">
        <f>MIN(A104,Assumptions!$B$6)*Assumptions!$B$4*Assumptions!$B$17</f>
        <v/>
      </c>
      <c r="C104" s="335">
        <f>MAX(0,MIN(1,(A104-'Scenario Inputs'!$N$7+1)/'Scenario Inputs'!$O$7))*'Scenario Inputs'!$H$7+MAX(0,MIN(1,(A104-'Scenario Inputs'!$N$8+1)/'Scenario Inputs'!$O$8))*'Scenario Inputs'!$H$8+MAX(0,MIN(1,(A104-'Scenario Inputs'!$N$9+1)/'Scenario Inputs'!$O$9))*'Scenario Inputs'!$H$9+MAX(0,MIN(1,(A104-'Scenario Inputs'!$N$10+1)/'Scenario Inputs'!$O$10))*'Scenario Inputs'!$H$10+MAX(0,MIN(1,(A104-'Scenario Inputs'!$N$11+1)/'Scenario Inputs'!$O$11))*'Scenario Inputs'!$H$11+MAX(0,MIN(1,(A104-'Scenario Inputs'!$N$12+1)/'Scenario Inputs'!$O$12))*'Scenario Inputs'!$H$12+MAX(0,MIN(1,(A104-'Scenario Inputs'!$N$13+1)/'Scenario Inputs'!$O$13))*'Scenario Inputs'!$H$13+MAX(0,MIN(1,(A104-'Scenario Inputs'!$N$14+1)/'Scenario Inputs'!$O$14))*'Scenario Inputs'!$H$14+MAX(0,MIN(1,(A104-'Scenario Inputs'!$N$15+1)/'Scenario Inputs'!$O$15))*'Scenario Inputs'!$H$15+MAX(0,MIN(1,(A104-'Scenario Inputs'!$N$16+1)/'Scenario Inputs'!$O$16))*'Scenario Inputs'!$H$16+MAX(0,MIN(1,(A104-'Scenario Inputs'!$N$17+1)/'Scenario Inputs'!$O$17))*'Scenario Inputs'!$H$17+MAX(0,MIN(1,(A104-'Scenario Inputs'!$N$18+1)/'Scenario Inputs'!$O$18))*'Scenario Inputs'!$H$18+MAX(0,MIN(1,(A104-'Scenario Inputs'!$N$19+1)/'Scenario Inputs'!$O$19))*'Scenario Inputs'!$H$19+MAX(0,MIN(1,(A104-'Scenario Inputs'!$N$20+1)/'Scenario Inputs'!$O$20))*'Scenario Inputs'!$H$20+MAX(0,MIN(1,(A104-'Scenario Inputs'!$N$21+1)/'Scenario Inputs'!$O$21))*'Scenario Inputs'!$H$21+MAX(0,MIN('Scenario Inputs'!$F$31,A104-'Scenario Inputs'!$F$37+1))*'Scenario Inputs'!$F$32+MAX(0,MIN('Scenario Inputs'!$F$31,A104-'Scenario Inputs'!$F$37+1))*'Scenario Inputs'!$F$36+MAX(0,MIN('Scenario Inputs'!$F$31,A104-'Scenario Inputs'!$F$37+1))*'Scenario Inputs'!$F$39+MAX(0,MIN(1,(A104-'Scenario Inputs'!$B$48+1)/'Scenario Inputs'!$B$49))*'Scenario Inputs'!$B$50</f>
        <v/>
      </c>
      <c r="D104" s="335">
        <f>MAX(0,MIN(1,(A104-'Scenario Inputs'!$N$7+1)/'Scenario Inputs'!$O$7))*'Scenario Inputs'!$J$7+MAX(0,MIN(1,(A104-'Scenario Inputs'!$N$8+1)/'Scenario Inputs'!$O$8))*'Scenario Inputs'!$J$8+MAX(0,MIN(1,(A104-'Scenario Inputs'!$N$9+1)/'Scenario Inputs'!$O$9))*'Scenario Inputs'!$J$9+MAX(0,MIN(1,(A104-'Scenario Inputs'!$N$10+1)/'Scenario Inputs'!$O$10))*'Scenario Inputs'!$J$10+MAX(0,MIN(1,(A104-'Scenario Inputs'!$N$11+1)/'Scenario Inputs'!$O$11))*'Scenario Inputs'!$J$11+MAX(0,MIN(1,(A104-'Scenario Inputs'!$N$12+1)/'Scenario Inputs'!$O$12))*'Scenario Inputs'!$J$12+MAX(0,MIN(1,(A104-'Scenario Inputs'!$N$13+1)/'Scenario Inputs'!$O$13))*'Scenario Inputs'!$J$13+MAX(0,MIN(1,(A104-'Scenario Inputs'!$N$14+1)/'Scenario Inputs'!$O$14))*'Scenario Inputs'!$J$14+MAX(0,MIN(1,(A104-'Scenario Inputs'!$N$15+1)/'Scenario Inputs'!$O$15))*'Scenario Inputs'!$J$15+MAX(0,MIN(1,(A104-'Scenario Inputs'!$N$16+1)/'Scenario Inputs'!$O$16))*'Scenario Inputs'!$J$16+MAX(0,MIN(1,(A104-'Scenario Inputs'!$N$17+1)/'Scenario Inputs'!$O$17))*'Scenario Inputs'!$J$17+MAX(0,MIN(1,(A104-'Scenario Inputs'!$N$18+1)/'Scenario Inputs'!$O$18))*'Scenario Inputs'!$J$18+MAX(0,MIN(1,(A104-'Scenario Inputs'!$N$19+1)/'Scenario Inputs'!$O$19))*'Scenario Inputs'!$J$19+MAX(0,MIN(1,(A104-'Scenario Inputs'!$N$20+1)/'Scenario Inputs'!$O$20))*'Scenario Inputs'!$J$20+MAX(0,MIN(1,(A104-'Scenario Inputs'!$N$21+1)/'Scenario Inputs'!$O$21))*'Scenario Inputs'!$J$21+MAX(0,MIN('Scenario Inputs'!$F$31,A104-'Scenario Inputs'!$F$37+1))*'Scenario Inputs'!$F$32+MAX(0,MIN('Scenario Inputs'!$F$31,A104-'Scenario Inputs'!$F$37+1))*'Scenario Inputs'!$F$36+MAX(0,MIN('Scenario Inputs'!$F$31,A104-'Scenario Inputs'!$F$37+1))*'Scenario Inputs'!$F$39+MAX(0,MIN(1,(A104-'Scenario Inputs'!$B$48+1)/'Scenario Inputs'!$B$49))*'Scenario Inputs'!$B$51</f>
        <v/>
      </c>
      <c r="E104" s="335">
        <f>C104-B104</f>
        <v/>
      </c>
      <c r="F104" s="335">
        <f>D104-B104</f>
        <v/>
      </c>
      <c r="G104" s="335">
        <f>G103+B104</f>
        <v/>
      </c>
      <c r="H104" s="335">
        <f>H103+C104</f>
        <v/>
      </c>
      <c r="I104" s="335">
        <f>H104-G104</f>
        <v/>
      </c>
      <c r="J104" s="335">
        <f>J103+D104-B104</f>
        <v/>
      </c>
      <c r="K104" s="335">
        <f>MAX(0,MIN(1,(A104-'Scenario Inputs'!$N$7+1)/'Scenario Inputs'!$O$7))*'Scenario Inputs'!$L$7+MAX(0,MIN(1,(A104-'Scenario Inputs'!$N$8+1)/'Scenario Inputs'!$O$8))*'Scenario Inputs'!$L$8+MAX(0,MIN(1,(A104-'Scenario Inputs'!$N$9+1)/'Scenario Inputs'!$O$9))*'Scenario Inputs'!$L$9+MAX(0,MIN(1,(A104-'Scenario Inputs'!$N$10+1)/'Scenario Inputs'!$O$10))*'Scenario Inputs'!$L$10+MAX(0,MIN(1,(A104-'Scenario Inputs'!$N$11+1)/'Scenario Inputs'!$O$11))*'Scenario Inputs'!$L$11+MAX(0,MIN(1,(A104-'Scenario Inputs'!$N$12+1)/'Scenario Inputs'!$O$12))*'Scenario Inputs'!$L$12+MAX(0,MIN(1,(A104-'Scenario Inputs'!$N$13+1)/'Scenario Inputs'!$O$13))*'Scenario Inputs'!$L$13+MAX(0,MIN(1,(A104-'Scenario Inputs'!$N$14+1)/'Scenario Inputs'!$O$14))*'Scenario Inputs'!$L$14+MAX(0,MIN(1,(A104-'Scenario Inputs'!$N$15+1)/'Scenario Inputs'!$O$15))*'Scenario Inputs'!$L$15+MAX(0,MIN(1,(A104-'Scenario Inputs'!$N$16+1)/'Scenario Inputs'!$O$16))*'Scenario Inputs'!$L$16+MAX(0,MIN(1,(A104-'Scenario Inputs'!$N$17+1)/'Scenario Inputs'!$O$17))*'Scenario Inputs'!$L$17+MAX(0,MIN(1,(A104-'Scenario Inputs'!$N$18+1)/'Scenario Inputs'!$O$18))*'Scenario Inputs'!$L$18+MAX(0,MIN(1,(A104-'Scenario Inputs'!$N$19+1)/'Scenario Inputs'!$O$19))*'Scenario Inputs'!$L$19+MAX(0,MIN(1,(A104-'Scenario Inputs'!$N$20+1)/'Scenario Inputs'!$O$20))*'Scenario Inputs'!$L$20+MAX(0,MIN(1,(A104-'Scenario Inputs'!$N$21+1)/'Scenario Inputs'!$O$21))*'Scenario Inputs'!$L$21+MAX(0,MIN(1,(A104-'Scenario Inputs'!$B$48+1)/'Scenario Inputs'!$B$49))*'Scenario Inputs'!$B$52</f>
        <v/>
      </c>
      <c r="L104" s="335">
        <f>K104*'Scenario Inputs'!$B$4</f>
        <v/>
      </c>
      <c r="M104" s="335">
        <f>B104-L104</f>
        <v/>
      </c>
      <c r="N104" s="335">
        <f>D104+L104-B104</f>
        <v/>
      </c>
      <c r="O104" s="335">
        <f>O103+L104</f>
        <v/>
      </c>
      <c r="P104" s="335">
        <f>P103+N104</f>
        <v/>
      </c>
    </row>
    <row r="105">
      <c r="A105" t="n">
        <v>101</v>
      </c>
      <c r="B105" s="335">
        <f>MIN(A105,Assumptions!$B$6)*Assumptions!$B$4*Assumptions!$B$17</f>
        <v/>
      </c>
      <c r="C105" s="335">
        <f>MAX(0,MIN(1,(A105-'Scenario Inputs'!$N$7+1)/'Scenario Inputs'!$O$7))*'Scenario Inputs'!$H$7+MAX(0,MIN(1,(A105-'Scenario Inputs'!$N$8+1)/'Scenario Inputs'!$O$8))*'Scenario Inputs'!$H$8+MAX(0,MIN(1,(A105-'Scenario Inputs'!$N$9+1)/'Scenario Inputs'!$O$9))*'Scenario Inputs'!$H$9+MAX(0,MIN(1,(A105-'Scenario Inputs'!$N$10+1)/'Scenario Inputs'!$O$10))*'Scenario Inputs'!$H$10+MAX(0,MIN(1,(A105-'Scenario Inputs'!$N$11+1)/'Scenario Inputs'!$O$11))*'Scenario Inputs'!$H$11+MAX(0,MIN(1,(A105-'Scenario Inputs'!$N$12+1)/'Scenario Inputs'!$O$12))*'Scenario Inputs'!$H$12+MAX(0,MIN(1,(A105-'Scenario Inputs'!$N$13+1)/'Scenario Inputs'!$O$13))*'Scenario Inputs'!$H$13+MAX(0,MIN(1,(A105-'Scenario Inputs'!$N$14+1)/'Scenario Inputs'!$O$14))*'Scenario Inputs'!$H$14+MAX(0,MIN(1,(A105-'Scenario Inputs'!$N$15+1)/'Scenario Inputs'!$O$15))*'Scenario Inputs'!$H$15+MAX(0,MIN(1,(A105-'Scenario Inputs'!$N$16+1)/'Scenario Inputs'!$O$16))*'Scenario Inputs'!$H$16+MAX(0,MIN(1,(A105-'Scenario Inputs'!$N$17+1)/'Scenario Inputs'!$O$17))*'Scenario Inputs'!$H$17+MAX(0,MIN(1,(A105-'Scenario Inputs'!$N$18+1)/'Scenario Inputs'!$O$18))*'Scenario Inputs'!$H$18+MAX(0,MIN(1,(A105-'Scenario Inputs'!$N$19+1)/'Scenario Inputs'!$O$19))*'Scenario Inputs'!$H$19+MAX(0,MIN(1,(A105-'Scenario Inputs'!$N$20+1)/'Scenario Inputs'!$O$20))*'Scenario Inputs'!$H$20+MAX(0,MIN(1,(A105-'Scenario Inputs'!$N$21+1)/'Scenario Inputs'!$O$21))*'Scenario Inputs'!$H$21+MAX(0,MIN('Scenario Inputs'!$F$31,A105-'Scenario Inputs'!$F$37+1))*'Scenario Inputs'!$F$32+MAX(0,MIN('Scenario Inputs'!$F$31,A105-'Scenario Inputs'!$F$37+1))*'Scenario Inputs'!$F$36+MAX(0,MIN('Scenario Inputs'!$F$31,A105-'Scenario Inputs'!$F$37+1))*'Scenario Inputs'!$F$39+MAX(0,MIN(1,(A105-'Scenario Inputs'!$B$48+1)/'Scenario Inputs'!$B$49))*'Scenario Inputs'!$B$50</f>
        <v/>
      </c>
      <c r="D105" s="335">
        <f>MAX(0,MIN(1,(A105-'Scenario Inputs'!$N$7+1)/'Scenario Inputs'!$O$7))*'Scenario Inputs'!$J$7+MAX(0,MIN(1,(A105-'Scenario Inputs'!$N$8+1)/'Scenario Inputs'!$O$8))*'Scenario Inputs'!$J$8+MAX(0,MIN(1,(A105-'Scenario Inputs'!$N$9+1)/'Scenario Inputs'!$O$9))*'Scenario Inputs'!$J$9+MAX(0,MIN(1,(A105-'Scenario Inputs'!$N$10+1)/'Scenario Inputs'!$O$10))*'Scenario Inputs'!$J$10+MAX(0,MIN(1,(A105-'Scenario Inputs'!$N$11+1)/'Scenario Inputs'!$O$11))*'Scenario Inputs'!$J$11+MAX(0,MIN(1,(A105-'Scenario Inputs'!$N$12+1)/'Scenario Inputs'!$O$12))*'Scenario Inputs'!$J$12+MAX(0,MIN(1,(A105-'Scenario Inputs'!$N$13+1)/'Scenario Inputs'!$O$13))*'Scenario Inputs'!$J$13+MAX(0,MIN(1,(A105-'Scenario Inputs'!$N$14+1)/'Scenario Inputs'!$O$14))*'Scenario Inputs'!$J$14+MAX(0,MIN(1,(A105-'Scenario Inputs'!$N$15+1)/'Scenario Inputs'!$O$15))*'Scenario Inputs'!$J$15+MAX(0,MIN(1,(A105-'Scenario Inputs'!$N$16+1)/'Scenario Inputs'!$O$16))*'Scenario Inputs'!$J$16+MAX(0,MIN(1,(A105-'Scenario Inputs'!$N$17+1)/'Scenario Inputs'!$O$17))*'Scenario Inputs'!$J$17+MAX(0,MIN(1,(A105-'Scenario Inputs'!$N$18+1)/'Scenario Inputs'!$O$18))*'Scenario Inputs'!$J$18+MAX(0,MIN(1,(A105-'Scenario Inputs'!$N$19+1)/'Scenario Inputs'!$O$19))*'Scenario Inputs'!$J$19+MAX(0,MIN(1,(A105-'Scenario Inputs'!$N$20+1)/'Scenario Inputs'!$O$20))*'Scenario Inputs'!$J$20+MAX(0,MIN(1,(A105-'Scenario Inputs'!$N$21+1)/'Scenario Inputs'!$O$21))*'Scenario Inputs'!$J$21+MAX(0,MIN('Scenario Inputs'!$F$31,A105-'Scenario Inputs'!$F$37+1))*'Scenario Inputs'!$F$32+MAX(0,MIN('Scenario Inputs'!$F$31,A105-'Scenario Inputs'!$F$37+1))*'Scenario Inputs'!$F$36+MAX(0,MIN('Scenario Inputs'!$F$31,A105-'Scenario Inputs'!$F$37+1))*'Scenario Inputs'!$F$39+MAX(0,MIN(1,(A105-'Scenario Inputs'!$B$48+1)/'Scenario Inputs'!$B$49))*'Scenario Inputs'!$B$51</f>
        <v/>
      </c>
      <c r="E105" s="335">
        <f>C105-B105</f>
        <v/>
      </c>
      <c r="F105" s="335">
        <f>D105-B105</f>
        <v/>
      </c>
      <c r="G105" s="335">
        <f>G104+B105</f>
        <v/>
      </c>
      <c r="H105" s="335">
        <f>H104+C105</f>
        <v/>
      </c>
      <c r="I105" s="335">
        <f>H105-G105</f>
        <v/>
      </c>
      <c r="J105" s="335">
        <f>J104+D105-B105</f>
        <v/>
      </c>
      <c r="K105" s="335">
        <f>MAX(0,MIN(1,(A105-'Scenario Inputs'!$N$7+1)/'Scenario Inputs'!$O$7))*'Scenario Inputs'!$L$7+MAX(0,MIN(1,(A105-'Scenario Inputs'!$N$8+1)/'Scenario Inputs'!$O$8))*'Scenario Inputs'!$L$8+MAX(0,MIN(1,(A105-'Scenario Inputs'!$N$9+1)/'Scenario Inputs'!$O$9))*'Scenario Inputs'!$L$9+MAX(0,MIN(1,(A105-'Scenario Inputs'!$N$10+1)/'Scenario Inputs'!$O$10))*'Scenario Inputs'!$L$10+MAX(0,MIN(1,(A105-'Scenario Inputs'!$N$11+1)/'Scenario Inputs'!$O$11))*'Scenario Inputs'!$L$11+MAX(0,MIN(1,(A105-'Scenario Inputs'!$N$12+1)/'Scenario Inputs'!$O$12))*'Scenario Inputs'!$L$12+MAX(0,MIN(1,(A105-'Scenario Inputs'!$N$13+1)/'Scenario Inputs'!$O$13))*'Scenario Inputs'!$L$13+MAX(0,MIN(1,(A105-'Scenario Inputs'!$N$14+1)/'Scenario Inputs'!$O$14))*'Scenario Inputs'!$L$14+MAX(0,MIN(1,(A105-'Scenario Inputs'!$N$15+1)/'Scenario Inputs'!$O$15))*'Scenario Inputs'!$L$15+MAX(0,MIN(1,(A105-'Scenario Inputs'!$N$16+1)/'Scenario Inputs'!$O$16))*'Scenario Inputs'!$L$16+MAX(0,MIN(1,(A105-'Scenario Inputs'!$N$17+1)/'Scenario Inputs'!$O$17))*'Scenario Inputs'!$L$17+MAX(0,MIN(1,(A105-'Scenario Inputs'!$N$18+1)/'Scenario Inputs'!$O$18))*'Scenario Inputs'!$L$18+MAX(0,MIN(1,(A105-'Scenario Inputs'!$N$19+1)/'Scenario Inputs'!$O$19))*'Scenario Inputs'!$L$19+MAX(0,MIN(1,(A105-'Scenario Inputs'!$N$20+1)/'Scenario Inputs'!$O$20))*'Scenario Inputs'!$L$20+MAX(0,MIN(1,(A105-'Scenario Inputs'!$N$21+1)/'Scenario Inputs'!$O$21))*'Scenario Inputs'!$L$21+MAX(0,MIN(1,(A105-'Scenario Inputs'!$B$48+1)/'Scenario Inputs'!$B$49))*'Scenario Inputs'!$B$52</f>
        <v/>
      </c>
      <c r="L105" s="335">
        <f>K105*'Scenario Inputs'!$B$4</f>
        <v/>
      </c>
      <c r="M105" s="335">
        <f>B105-L105</f>
        <v/>
      </c>
      <c r="N105" s="335">
        <f>D105+L105-B105</f>
        <v/>
      </c>
      <c r="O105" s="335">
        <f>O104+L105</f>
        <v/>
      </c>
      <c r="P105" s="335">
        <f>P104+N105</f>
        <v/>
      </c>
    </row>
    <row r="106">
      <c r="A106" t="n">
        <v>102</v>
      </c>
      <c r="B106" s="335">
        <f>MIN(A106,Assumptions!$B$6)*Assumptions!$B$4*Assumptions!$B$17</f>
        <v/>
      </c>
      <c r="C106" s="335">
        <f>MAX(0,MIN(1,(A106-'Scenario Inputs'!$N$7+1)/'Scenario Inputs'!$O$7))*'Scenario Inputs'!$H$7+MAX(0,MIN(1,(A106-'Scenario Inputs'!$N$8+1)/'Scenario Inputs'!$O$8))*'Scenario Inputs'!$H$8+MAX(0,MIN(1,(A106-'Scenario Inputs'!$N$9+1)/'Scenario Inputs'!$O$9))*'Scenario Inputs'!$H$9+MAX(0,MIN(1,(A106-'Scenario Inputs'!$N$10+1)/'Scenario Inputs'!$O$10))*'Scenario Inputs'!$H$10+MAX(0,MIN(1,(A106-'Scenario Inputs'!$N$11+1)/'Scenario Inputs'!$O$11))*'Scenario Inputs'!$H$11+MAX(0,MIN(1,(A106-'Scenario Inputs'!$N$12+1)/'Scenario Inputs'!$O$12))*'Scenario Inputs'!$H$12+MAX(0,MIN(1,(A106-'Scenario Inputs'!$N$13+1)/'Scenario Inputs'!$O$13))*'Scenario Inputs'!$H$13+MAX(0,MIN(1,(A106-'Scenario Inputs'!$N$14+1)/'Scenario Inputs'!$O$14))*'Scenario Inputs'!$H$14+MAX(0,MIN(1,(A106-'Scenario Inputs'!$N$15+1)/'Scenario Inputs'!$O$15))*'Scenario Inputs'!$H$15+MAX(0,MIN(1,(A106-'Scenario Inputs'!$N$16+1)/'Scenario Inputs'!$O$16))*'Scenario Inputs'!$H$16+MAX(0,MIN(1,(A106-'Scenario Inputs'!$N$17+1)/'Scenario Inputs'!$O$17))*'Scenario Inputs'!$H$17+MAX(0,MIN(1,(A106-'Scenario Inputs'!$N$18+1)/'Scenario Inputs'!$O$18))*'Scenario Inputs'!$H$18+MAX(0,MIN(1,(A106-'Scenario Inputs'!$N$19+1)/'Scenario Inputs'!$O$19))*'Scenario Inputs'!$H$19+MAX(0,MIN(1,(A106-'Scenario Inputs'!$N$20+1)/'Scenario Inputs'!$O$20))*'Scenario Inputs'!$H$20+MAX(0,MIN(1,(A106-'Scenario Inputs'!$N$21+1)/'Scenario Inputs'!$O$21))*'Scenario Inputs'!$H$21+MAX(0,MIN('Scenario Inputs'!$F$31,A106-'Scenario Inputs'!$F$37+1))*'Scenario Inputs'!$F$32+MAX(0,MIN('Scenario Inputs'!$F$31,A106-'Scenario Inputs'!$F$37+1))*'Scenario Inputs'!$F$36+MAX(0,MIN('Scenario Inputs'!$F$31,A106-'Scenario Inputs'!$F$37+1))*'Scenario Inputs'!$F$39+MAX(0,MIN(1,(A106-'Scenario Inputs'!$B$48+1)/'Scenario Inputs'!$B$49))*'Scenario Inputs'!$B$50</f>
        <v/>
      </c>
      <c r="D106" s="335">
        <f>MAX(0,MIN(1,(A106-'Scenario Inputs'!$N$7+1)/'Scenario Inputs'!$O$7))*'Scenario Inputs'!$J$7+MAX(0,MIN(1,(A106-'Scenario Inputs'!$N$8+1)/'Scenario Inputs'!$O$8))*'Scenario Inputs'!$J$8+MAX(0,MIN(1,(A106-'Scenario Inputs'!$N$9+1)/'Scenario Inputs'!$O$9))*'Scenario Inputs'!$J$9+MAX(0,MIN(1,(A106-'Scenario Inputs'!$N$10+1)/'Scenario Inputs'!$O$10))*'Scenario Inputs'!$J$10+MAX(0,MIN(1,(A106-'Scenario Inputs'!$N$11+1)/'Scenario Inputs'!$O$11))*'Scenario Inputs'!$J$11+MAX(0,MIN(1,(A106-'Scenario Inputs'!$N$12+1)/'Scenario Inputs'!$O$12))*'Scenario Inputs'!$J$12+MAX(0,MIN(1,(A106-'Scenario Inputs'!$N$13+1)/'Scenario Inputs'!$O$13))*'Scenario Inputs'!$J$13+MAX(0,MIN(1,(A106-'Scenario Inputs'!$N$14+1)/'Scenario Inputs'!$O$14))*'Scenario Inputs'!$J$14+MAX(0,MIN(1,(A106-'Scenario Inputs'!$N$15+1)/'Scenario Inputs'!$O$15))*'Scenario Inputs'!$J$15+MAX(0,MIN(1,(A106-'Scenario Inputs'!$N$16+1)/'Scenario Inputs'!$O$16))*'Scenario Inputs'!$J$16+MAX(0,MIN(1,(A106-'Scenario Inputs'!$N$17+1)/'Scenario Inputs'!$O$17))*'Scenario Inputs'!$J$17+MAX(0,MIN(1,(A106-'Scenario Inputs'!$N$18+1)/'Scenario Inputs'!$O$18))*'Scenario Inputs'!$J$18+MAX(0,MIN(1,(A106-'Scenario Inputs'!$N$19+1)/'Scenario Inputs'!$O$19))*'Scenario Inputs'!$J$19+MAX(0,MIN(1,(A106-'Scenario Inputs'!$N$20+1)/'Scenario Inputs'!$O$20))*'Scenario Inputs'!$J$20+MAX(0,MIN(1,(A106-'Scenario Inputs'!$N$21+1)/'Scenario Inputs'!$O$21))*'Scenario Inputs'!$J$21+MAX(0,MIN('Scenario Inputs'!$F$31,A106-'Scenario Inputs'!$F$37+1))*'Scenario Inputs'!$F$32+MAX(0,MIN('Scenario Inputs'!$F$31,A106-'Scenario Inputs'!$F$37+1))*'Scenario Inputs'!$F$36+MAX(0,MIN('Scenario Inputs'!$F$31,A106-'Scenario Inputs'!$F$37+1))*'Scenario Inputs'!$F$39+MAX(0,MIN(1,(A106-'Scenario Inputs'!$B$48+1)/'Scenario Inputs'!$B$49))*'Scenario Inputs'!$B$51</f>
        <v/>
      </c>
      <c r="E106" s="335">
        <f>C106-B106</f>
        <v/>
      </c>
      <c r="F106" s="335">
        <f>D106-B106</f>
        <v/>
      </c>
      <c r="G106" s="335">
        <f>G105+B106</f>
        <v/>
      </c>
      <c r="H106" s="335">
        <f>H105+C106</f>
        <v/>
      </c>
      <c r="I106" s="335">
        <f>H106-G106</f>
        <v/>
      </c>
      <c r="J106" s="335">
        <f>J105+D106-B106</f>
        <v/>
      </c>
      <c r="K106" s="335">
        <f>MAX(0,MIN(1,(A106-'Scenario Inputs'!$N$7+1)/'Scenario Inputs'!$O$7))*'Scenario Inputs'!$L$7+MAX(0,MIN(1,(A106-'Scenario Inputs'!$N$8+1)/'Scenario Inputs'!$O$8))*'Scenario Inputs'!$L$8+MAX(0,MIN(1,(A106-'Scenario Inputs'!$N$9+1)/'Scenario Inputs'!$O$9))*'Scenario Inputs'!$L$9+MAX(0,MIN(1,(A106-'Scenario Inputs'!$N$10+1)/'Scenario Inputs'!$O$10))*'Scenario Inputs'!$L$10+MAX(0,MIN(1,(A106-'Scenario Inputs'!$N$11+1)/'Scenario Inputs'!$O$11))*'Scenario Inputs'!$L$11+MAX(0,MIN(1,(A106-'Scenario Inputs'!$N$12+1)/'Scenario Inputs'!$O$12))*'Scenario Inputs'!$L$12+MAX(0,MIN(1,(A106-'Scenario Inputs'!$N$13+1)/'Scenario Inputs'!$O$13))*'Scenario Inputs'!$L$13+MAX(0,MIN(1,(A106-'Scenario Inputs'!$N$14+1)/'Scenario Inputs'!$O$14))*'Scenario Inputs'!$L$14+MAX(0,MIN(1,(A106-'Scenario Inputs'!$N$15+1)/'Scenario Inputs'!$O$15))*'Scenario Inputs'!$L$15+MAX(0,MIN(1,(A106-'Scenario Inputs'!$N$16+1)/'Scenario Inputs'!$O$16))*'Scenario Inputs'!$L$16+MAX(0,MIN(1,(A106-'Scenario Inputs'!$N$17+1)/'Scenario Inputs'!$O$17))*'Scenario Inputs'!$L$17+MAX(0,MIN(1,(A106-'Scenario Inputs'!$N$18+1)/'Scenario Inputs'!$O$18))*'Scenario Inputs'!$L$18+MAX(0,MIN(1,(A106-'Scenario Inputs'!$N$19+1)/'Scenario Inputs'!$O$19))*'Scenario Inputs'!$L$19+MAX(0,MIN(1,(A106-'Scenario Inputs'!$N$20+1)/'Scenario Inputs'!$O$20))*'Scenario Inputs'!$L$20+MAX(0,MIN(1,(A106-'Scenario Inputs'!$N$21+1)/'Scenario Inputs'!$O$21))*'Scenario Inputs'!$L$21+MAX(0,MIN(1,(A106-'Scenario Inputs'!$B$48+1)/'Scenario Inputs'!$B$49))*'Scenario Inputs'!$B$52</f>
        <v/>
      </c>
      <c r="L106" s="335">
        <f>K106*'Scenario Inputs'!$B$4</f>
        <v/>
      </c>
      <c r="M106" s="335">
        <f>B106-L106</f>
        <v/>
      </c>
      <c r="N106" s="335">
        <f>D106+L106-B106</f>
        <v/>
      </c>
      <c r="O106" s="335">
        <f>O105+L106</f>
        <v/>
      </c>
      <c r="P106" s="335">
        <f>P105+N106</f>
        <v/>
      </c>
    </row>
    <row r="107">
      <c r="A107" t="n">
        <v>103</v>
      </c>
      <c r="B107" s="335">
        <f>MIN(A107,Assumptions!$B$6)*Assumptions!$B$4*Assumptions!$B$17</f>
        <v/>
      </c>
      <c r="C107" s="335">
        <f>MAX(0,MIN(1,(A107-'Scenario Inputs'!$N$7+1)/'Scenario Inputs'!$O$7))*'Scenario Inputs'!$H$7+MAX(0,MIN(1,(A107-'Scenario Inputs'!$N$8+1)/'Scenario Inputs'!$O$8))*'Scenario Inputs'!$H$8+MAX(0,MIN(1,(A107-'Scenario Inputs'!$N$9+1)/'Scenario Inputs'!$O$9))*'Scenario Inputs'!$H$9+MAX(0,MIN(1,(A107-'Scenario Inputs'!$N$10+1)/'Scenario Inputs'!$O$10))*'Scenario Inputs'!$H$10+MAX(0,MIN(1,(A107-'Scenario Inputs'!$N$11+1)/'Scenario Inputs'!$O$11))*'Scenario Inputs'!$H$11+MAX(0,MIN(1,(A107-'Scenario Inputs'!$N$12+1)/'Scenario Inputs'!$O$12))*'Scenario Inputs'!$H$12+MAX(0,MIN(1,(A107-'Scenario Inputs'!$N$13+1)/'Scenario Inputs'!$O$13))*'Scenario Inputs'!$H$13+MAX(0,MIN(1,(A107-'Scenario Inputs'!$N$14+1)/'Scenario Inputs'!$O$14))*'Scenario Inputs'!$H$14+MAX(0,MIN(1,(A107-'Scenario Inputs'!$N$15+1)/'Scenario Inputs'!$O$15))*'Scenario Inputs'!$H$15+MAX(0,MIN(1,(A107-'Scenario Inputs'!$N$16+1)/'Scenario Inputs'!$O$16))*'Scenario Inputs'!$H$16+MAX(0,MIN(1,(A107-'Scenario Inputs'!$N$17+1)/'Scenario Inputs'!$O$17))*'Scenario Inputs'!$H$17+MAX(0,MIN(1,(A107-'Scenario Inputs'!$N$18+1)/'Scenario Inputs'!$O$18))*'Scenario Inputs'!$H$18+MAX(0,MIN(1,(A107-'Scenario Inputs'!$N$19+1)/'Scenario Inputs'!$O$19))*'Scenario Inputs'!$H$19+MAX(0,MIN(1,(A107-'Scenario Inputs'!$N$20+1)/'Scenario Inputs'!$O$20))*'Scenario Inputs'!$H$20+MAX(0,MIN(1,(A107-'Scenario Inputs'!$N$21+1)/'Scenario Inputs'!$O$21))*'Scenario Inputs'!$H$21+MAX(0,MIN('Scenario Inputs'!$F$31,A107-'Scenario Inputs'!$F$37+1))*'Scenario Inputs'!$F$32+MAX(0,MIN('Scenario Inputs'!$F$31,A107-'Scenario Inputs'!$F$37+1))*'Scenario Inputs'!$F$36+MAX(0,MIN('Scenario Inputs'!$F$31,A107-'Scenario Inputs'!$F$37+1))*'Scenario Inputs'!$F$39+MAX(0,MIN(1,(A107-'Scenario Inputs'!$B$48+1)/'Scenario Inputs'!$B$49))*'Scenario Inputs'!$B$50</f>
        <v/>
      </c>
      <c r="D107" s="335">
        <f>MAX(0,MIN(1,(A107-'Scenario Inputs'!$N$7+1)/'Scenario Inputs'!$O$7))*'Scenario Inputs'!$J$7+MAX(0,MIN(1,(A107-'Scenario Inputs'!$N$8+1)/'Scenario Inputs'!$O$8))*'Scenario Inputs'!$J$8+MAX(0,MIN(1,(A107-'Scenario Inputs'!$N$9+1)/'Scenario Inputs'!$O$9))*'Scenario Inputs'!$J$9+MAX(0,MIN(1,(A107-'Scenario Inputs'!$N$10+1)/'Scenario Inputs'!$O$10))*'Scenario Inputs'!$J$10+MAX(0,MIN(1,(A107-'Scenario Inputs'!$N$11+1)/'Scenario Inputs'!$O$11))*'Scenario Inputs'!$J$11+MAX(0,MIN(1,(A107-'Scenario Inputs'!$N$12+1)/'Scenario Inputs'!$O$12))*'Scenario Inputs'!$J$12+MAX(0,MIN(1,(A107-'Scenario Inputs'!$N$13+1)/'Scenario Inputs'!$O$13))*'Scenario Inputs'!$J$13+MAX(0,MIN(1,(A107-'Scenario Inputs'!$N$14+1)/'Scenario Inputs'!$O$14))*'Scenario Inputs'!$J$14+MAX(0,MIN(1,(A107-'Scenario Inputs'!$N$15+1)/'Scenario Inputs'!$O$15))*'Scenario Inputs'!$J$15+MAX(0,MIN(1,(A107-'Scenario Inputs'!$N$16+1)/'Scenario Inputs'!$O$16))*'Scenario Inputs'!$J$16+MAX(0,MIN(1,(A107-'Scenario Inputs'!$N$17+1)/'Scenario Inputs'!$O$17))*'Scenario Inputs'!$J$17+MAX(0,MIN(1,(A107-'Scenario Inputs'!$N$18+1)/'Scenario Inputs'!$O$18))*'Scenario Inputs'!$J$18+MAX(0,MIN(1,(A107-'Scenario Inputs'!$N$19+1)/'Scenario Inputs'!$O$19))*'Scenario Inputs'!$J$19+MAX(0,MIN(1,(A107-'Scenario Inputs'!$N$20+1)/'Scenario Inputs'!$O$20))*'Scenario Inputs'!$J$20+MAX(0,MIN(1,(A107-'Scenario Inputs'!$N$21+1)/'Scenario Inputs'!$O$21))*'Scenario Inputs'!$J$21+MAX(0,MIN('Scenario Inputs'!$F$31,A107-'Scenario Inputs'!$F$37+1))*'Scenario Inputs'!$F$32+MAX(0,MIN('Scenario Inputs'!$F$31,A107-'Scenario Inputs'!$F$37+1))*'Scenario Inputs'!$F$36+MAX(0,MIN('Scenario Inputs'!$F$31,A107-'Scenario Inputs'!$F$37+1))*'Scenario Inputs'!$F$39+MAX(0,MIN(1,(A107-'Scenario Inputs'!$B$48+1)/'Scenario Inputs'!$B$49))*'Scenario Inputs'!$B$51</f>
        <v/>
      </c>
      <c r="E107" s="335">
        <f>C107-B107</f>
        <v/>
      </c>
      <c r="F107" s="335">
        <f>D107-B107</f>
        <v/>
      </c>
      <c r="G107" s="335">
        <f>G106+B107</f>
        <v/>
      </c>
      <c r="H107" s="335">
        <f>H106+C107</f>
        <v/>
      </c>
      <c r="I107" s="335">
        <f>H107-G107</f>
        <v/>
      </c>
      <c r="J107" s="335">
        <f>J106+D107-B107</f>
        <v/>
      </c>
      <c r="K107" s="335">
        <f>MAX(0,MIN(1,(A107-'Scenario Inputs'!$N$7+1)/'Scenario Inputs'!$O$7))*'Scenario Inputs'!$L$7+MAX(0,MIN(1,(A107-'Scenario Inputs'!$N$8+1)/'Scenario Inputs'!$O$8))*'Scenario Inputs'!$L$8+MAX(0,MIN(1,(A107-'Scenario Inputs'!$N$9+1)/'Scenario Inputs'!$O$9))*'Scenario Inputs'!$L$9+MAX(0,MIN(1,(A107-'Scenario Inputs'!$N$10+1)/'Scenario Inputs'!$O$10))*'Scenario Inputs'!$L$10+MAX(0,MIN(1,(A107-'Scenario Inputs'!$N$11+1)/'Scenario Inputs'!$O$11))*'Scenario Inputs'!$L$11+MAX(0,MIN(1,(A107-'Scenario Inputs'!$N$12+1)/'Scenario Inputs'!$O$12))*'Scenario Inputs'!$L$12+MAX(0,MIN(1,(A107-'Scenario Inputs'!$N$13+1)/'Scenario Inputs'!$O$13))*'Scenario Inputs'!$L$13+MAX(0,MIN(1,(A107-'Scenario Inputs'!$N$14+1)/'Scenario Inputs'!$O$14))*'Scenario Inputs'!$L$14+MAX(0,MIN(1,(A107-'Scenario Inputs'!$N$15+1)/'Scenario Inputs'!$O$15))*'Scenario Inputs'!$L$15+MAX(0,MIN(1,(A107-'Scenario Inputs'!$N$16+1)/'Scenario Inputs'!$O$16))*'Scenario Inputs'!$L$16+MAX(0,MIN(1,(A107-'Scenario Inputs'!$N$17+1)/'Scenario Inputs'!$O$17))*'Scenario Inputs'!$L$17+MAX(0,MIN(1,(A107-'Scenario Inputs'!$N$18+1)/'Scenario Inputs'!$O$18))*'Scenario Inputs'!$L$18+MAX(0,MIN(1,(A107-'Scenario Inputs'!$N$19+1)/'Scenario Inputs'!$O$19))*'Scenario Inputs'!$L$19+MAX(0,MIN(1,(A107-'Scenario Inputs'!$N$20+1)/'Scenario Inputs'!$O$20))*'Scenario Inputs'!$L$20+MAX(0,MIN(1,(A107-'Scenario Inputs'!$N$21+1)/'Scenario Inputs'!$O$21))*'Scenario Inputs'!$L$21+MAX(0,MIN(1,(A107-'Scenario Inputs'!$B$48+1)/'Scenario Inputs'!$B$49))*'Scenario Inputs'!$B$52</f>
        <v/>
      </c>
      <c r="L107" s="335">
        <f>K107*'Scenario Inputs'!$B$4</f>
        <v/>
      </c>
      <c r="M107" s="335">
        <f>B107-L107</f>
        <v/>
      </c>
      <c r="N107" s="335">
        <f>D107+L107-B107</f>
        <v/>
      </c>
      <c r="O107" s="335">
        <f>O106+L107</f>
        <v/>
      </c>
      <c r="P107" s="335">
        <f>P106+N107</f>
        <v/>
      </c>
    </row>
    <row r="108">
      <c r="A108" t="n">
        <v>104</v>
      </c>
      <c r="B108" s="335">
        <f>MIN(A108,Assumptions!$B$6)*Assumptions!$B$4*Assumptions!$B$17</f>
        <v/>
      </c>
      <c r="C108" s="335">
        <f>MAX(0,MIN(1,(A108-'Scenario Inputs'!$N$7+1)/'Scenario Inputs'!$O$7))*'Scenario Inputs'!$H$7+MAX(0,MIN(1,(A108-'Scenario Inputs'!$N$8+1)/'Scenario Inputs'!$O$8))*'Scenario Inputs'!$H$8+MAX(0,MIN(1,(A108-'Scenario Inputs'!$N$9+1)/'Scenario Inputs'!$O$9))*'Scenario Inputs'!$H$9+MAX(0,MIN(1,(A108-'Scenario Inputs'!$N$10+1)/'Scenario Inputs'!$O$10))*'Scenario Inputs'!$H$10+MAX(0,MIN(1,(A108-'Scenario Inputs'!$N$11+1)/'Scenario Inputs'!$O$11))*'Scenario Inputs'!$H$11+MAX(0,MIN(1,(A108-'Scenario Inputs'!$N$12+1)/'Scenario Inputs'!$O$12))*'Scenario Inputs'!$H$12+MAX(0,MIN(1,(A108-'Scenario Inputs'!$N$13+1)/'Scenario Inputs'!$O$13))*'Scenario Inputs'!$H$13+MAX(0,MIN(1,(A108-'Scenario Inputs'!$N$14+1)/'Scenario Inputs'!$O$14))*'Scenario Inputs'!$H$14+MAX(0,MIN(1,(A108-'Scenario Inputs'!$N$15+1)/'Scenario Inputs'!$O$15))*'Scenario Inputs'!$H$15+MAX(0,MIN(1,(A108-'Scenario Inputs'!$N$16+1)/'Scenario Inputs'!$O$16))*'Scenario Inputs'!$H$16+MAX(0,MIN(1,(A108-'Scenario Inputs'!$N$17+1)/'Scenario Inputs'!$O$17))*'Scenario Inputs'!$H$17+MAX(0,MIN(1,(A108-'Scenario Inputs'!$N$18+1)/'Scenario Inputs'!$O$18))*'Scenario Inputs'!$H$18+MAX(0,MIN(1,(A108-'Scenario Inputs'!$N$19+1)/'Scenario Inputs'!$O$19))*'Scenario Inputs'!$H$19+MAX(0,MIN(1,(A108-'Scenario Inputs'!$N$20+1)/'Scenario Inputs'!$O$20))*'Scenario Inputs'!$H$20+MAX(0,MIN(1,(A108-'Scenario Inputs'!$N$21+1)/'Scenario Inputs'!$O$21))*'Scenario Inputs'!$H$21+MAX(0,MIN('Scenario Inputs'!$F$31,A108-'Scenario Inputs'!$F$37+1))*'Scenario Inputs'!$F$32+MAX(0,MIN('Scenario Inputs'!$F$31,A108-'Scenario Inputs'!$F$37+1))*'Scenario Inputs'!$F$36+MAX(0,MIN('Scenario Inputs'!$F$31,A108-'Scenario Inputs'!$F$37+1))*'Scenario Inputs'!$F$39+MAX(0,MIN(1,(A108-'Scenario Inputs'!$B$48+1)/'Scenario Inputs'!$B$49))*'Scenario Inputs'!$B$50</f>
        <v/>
      </c>
      <c r="D108" s="335">
        <f>MAX(0,MIN(1,(A108-'Scenario Inputs'!$N$7+1)/'Scenario Inputs'!$O$7))*'Scenario Inputs'!$J$7+MAX(0,MIN(1,(A108-'Scenario Inputs'!$N$8+1)/'Scenario Inputs'!$O$8))*'Scenario Inputs'!$J$8+MAX(0,MIN(1,(A108-'Scenario Inputs'!$N$9+1)/'Scenario Inputs'!$O$9))*'Scenario Inputs'!$J$9+MAX(0,MIN(1,(A108-'Scenario Inputs'!$N$10+1)/'Scenario Inputs'!$O$10))*'Scenario Inputs'!$J$10+MAX(0,MIN(1,(A108-'Scenario Inputs'!$N$11+1)/'Scenario Inputs'!$O$11))*'Scenario Inputs'!$J$11+MAX(0,MIN(1,(A108-'Scenario Inputs'!$N$12+1)/'Scenario Inputs'!$O$12))*'Scenario Inputs'!$J$12+MAX(0,MIN(1,(A108-'Scenario Inputs'!$N$13+1)/'Scenario Inputs'!$O$13))*'Scenario Inputs'!$J$13+MAX(0,MIN(1,(A108-'Scenario Inputs'!$N$14+1)/'Scenario Inputs'!$O$14))*'Scenario Inputs'!$J$14+MAX(0,MIN(1,(A108-'Scenario Inputs'!$N$15+1)/'Scenario Inputs'!$O$15))*'Scenario Inputs'!$J$15+MAX(0,MIN(1,(A108-'Scenario Inputs'!$N$16+1)/'Scenario Inputs'!$O$16))*'Scenario Inputs'!$J$16+MAX(0,MIN(1,(A108-'Scenario Inputs'!$N$17+1)/'Scenario Inputs'!$O$17))*'Scenario Inputs'!$J$17+MAX(0,MIN(1,(A108-'Scenario Inputs'!$N$18+1)/'Scenario Inputs'!$O$18))*'Scenario Inputs'!$J$18+MAX(0,MIN(1,(A108-'Scenario Inputs'!$N$19+1)/'Scenario Inputs'!$O$19))*'Scenario Inputs'!$J$19+MAX(0,MIN(1,(A108-'Scenario Inputs'!$N$20+1)/'Scenario Inputs'!$O$20))*'Scenario Inputs'!$J$20+MAX(0,MIN(1,(A108-'Scenario Inputs'!$N$21+1)/'Scenario Inputs'!$O$21))*'Scenario Inputs'!$J$21+MAX(0,MIN('Scenario Inputs'!$F$31,A108-'Scenario Inputs'!$F$37+1))*'Scenario Inputs'!$F$32+MAX(0,MIN('Scenario Inputs'!$F$31,A108-'Scenario Inputs'!$F$37+1))*'Scenario Inputs'!$F$36+MAX(0,MIN('Scenario Inputs'!$F$31,A108-'Scenario Inputs'!$F$37+1))*'Scenario Inputs'!$F$39+MAX(0,MIN(1,(A108-'Scenario Inputs'!$B$48+1)/'Scenario Inputs'!$B$49))*'Scenario Inputs'!$B$51</f>
        <v/>
      </c>
      <c r="E108" s="335">
        <f>C108-B108</f>
        <v/>
      </c>
      <c r="F108" s="335">
        <f>D108-B108</f>
        <v/>
      </c>
      <c r="G108" s="335">
        <f>G107+B108</f>
        <v/>
      </c>
      <c r="H108" s="335">
        <f>H107+C108</f>
        <v/>
      </c>
      <c r="I108" s="335">
        <f>H108-G108</f>
        <v/>
      </c>
      <c r="J108" s="335">
        <f>J107+D108-B108</f>
        <v/>
      </c>
      <c r="K108" s="335">
        <f>MAX(0,MIN(1,(A108-'Scenario Inputs'!$N$7+1)/'Scenario Inputs'!$O$7))*'Scenario Inputs'!$L$7+MAX(0,MIN(1,(A108-'Scenario Inputs'!$N$8+1)/'Scenario Inputs'!$O$8))*'Scenario Inputs'!$L$8+MAX(0,MIN(1,(A108-'Scenario Inputs'!$N$9+1)/'Scenario Inputs'!$O$9))*'Scenario Inputs'!$L$9+MAX(0,MIN(1,(A108-'Scenario Inputs'!$N$10+1)/'Scenario Inputs'!$O$10))*'Scenario Inputs'!$L$10+MAX(0,MIN(1,(A108-'Scenario Inputs'!$N$11+1)/'Scenario Inputs'!$O$11))*'Scenario Inputs'!$L$11+MAX(0,MIN(1,(A108-'Scenario Inputs'!$N$12+1)/'Scenario Inputs'!$O$12))*'Scenario Inputs'!$L$12+MAX(0,MIN(1,(A108-'Scenario Inputs'!$N$13+1)/'Scenario Inputs'!$O$13))*'Scenario Inputs'!$L$13+MAX(0,MIN(1,(A108-'Scenario Inputs'!$N$14+1)/'Scenario Inputs'!$O$14))*'Scenario Inputs'!$L$14+MAX(0,MIN(1,(A108-'Scenario Inputs'!$N$15+1)/'Scenario Inputs'!$O$15))*'Scenario Inputs'!$L$15+MAX(0,MIN(1,(A108-'Scenario Inputs'!$N$16+1)/'Scenario Inputs'!$O$16))*'Scenario Inputs'!$L$16+MAX(0,MIN(1,(A108-'Scenario Inputs'!$N$17+1)/'Scenario Inputs'!$O$17))*'Scenario Inputs'!$L$17+MAX(0,MIN(1,(A108-'Scenario Inputs'!$N$18+1)/'Scenario Inputs'!$O$18))*'Scenario Inputs'!$L$18+MAX(0,MIN(1,(A108-'Scenario Inputs'!$N$19+1)/'Scenario Inputs'!$O$19))*'Scenario Inputs'!$L$19+MAX(0,MIN(1,(A108-'Scenario Inputs'!$N$20+1)/'Scenario Inputs'!$O$20))*'Scenario Inputs'!$L$20+MAX(0,MIN(1,(A108-'Scenario Inputs'!$N$21+1)/'Scenario Inputs'!$O$21))*'Scenario Inputs'!$L$21+MAX(0,MIN(1,(A108-'Scenario Inputs'!$B$48+1)/'Scenario Inputs'!$B$49))*'Scenario Inputs'!$B$52</f>
        <v/>
      </c>
      <c r="L108" s="335">
        <f>K108*'Scenario Inputs'!$B$4</f>
        <v/>
      </c>
      <c r="M108" s="335">
        <f>B108-L108</f>
        <v/>
      </c>
      <c r="N108" s="335">
        <f>D108+L108-B108</f>
        <v/>
      </c>
      <c r="O108" s="335">
        <f>O107+L108</f>
        <v/>
      </c>
      <c r="P108" s="335">
        <f>P107+N108</f>
        <v/>
      </c>
    </row>
    <row r="109">
      <c r="A109" t="n">
        <v>105</v>
      </c>
      <c r="B109" s="335">
        <f>MIN(A109,Assumptions!$B$6)*Assumptions!$B$4*Assumptions!$B$17</f>
        <v/>
      </c>
      <c r="C109" s="335">
        <f>MAX(0,MIN(1,(A109-'Scenario Inputs'!$N$7+1)/'Scenario Inputs'!$O$7))*'Scenario Inputs'!$H$7+MAX(0,MIN(1,(A109-'Scenario Inputs'!$N$8+1)/'Scenario Inputs'!$O$8))*'Scenario Inputs'!$H$8+MAX(0,MIN(1,(A109-'Scenario Inputs'!$N$9+1)/'Scenario Inputs'!$O$9))*'Scenario Inputs'!$H$9+MAX(0,MIN(1,(A109-'Scenario Inputs'!$N$10+1)/'Scenario Inputs'!$O$10))*'Scenario Inputs'!$H$10+MAX(0,MIN(1,(A109-'Scenario Inputs'!$N$11+1)/'Scenario Inputs'!$O$11))*'Scenario Inputs'!$H$11+MAX(0,MIN(1,(A109-'Scenario Inputs'!$N$12+1)/'Scenario Inputs'!$O$12))*'Scenario Inputs'!$H$12+MAX(0,MIN(1,(A109-'Scenario Inputs'!$N$13+1)/'Scenario Inputs'!$O$13))*'Scenario Inputs'!$H$13+MAX(0,MIN(1,(A109-'Scenario Inputs'!$N$14+1)/'Scenario Inputs'!$O$14))*'Scenario Inputs'!$H$14+MAX(0,MIN(1,(A109-'Scenario Inputs'!$N$15+1)/'Scenario Inputs'!$O$15))*'Scenario Inputs'!$H$15+MAX(0,MIN(1,(A109-'Scenario Inputs'!$N$16+1)/'Scenario Inputs'!$O$16))*'Scenario Inputs'!$H$16+MAX(0,MIN(1,(A109-'Scenario Inputs'!$N$17+1)/'Scenario Inputs'!$O$17))*'Scenario Inputs'!$H$17+MAX(0,MIN(1,(A109-'Scenario Inputs'!$N$18+1)/'Scenario Inputs'!$O$18))*'Scenario Inputs'!$H$18+MAX(0,MIN(1,(A109-'Scenario Inputs'!$N$19+1)/'Scenario Inputs'!$O$19))*'Scenario Inputs'!$H$19+MAX(0,MIN(1,(A109-'Scenario Inputs'!$N$20+1)/'Scenario Inputs'!$O$20))*'Scenario Inputs'!$H$20+MAX(0,MIN(1,(A109-'Scenario Inputs'!$N$21+1)/'Scenario Inputs'!$O$21))*'Scenario Inputs'!$H$21+MAX(0,MIN('Scenario Inputs'!$F$31,A109-'Scenario Inputs'!$F$37+1))*'Scenario Inputs'!$F$32+MAX(0,MIN('Scenario Inputs'!$F$31,A109-'Scenario Inputs'!$F$37+1))*'Scenario Inputs'!$F$36+MAX(0,MIN('Scenario Inputs'!$F$31,A109-'Scenario Inputs'!$F$37+1))*'Scenario Inputs'!$F$39+MAX(0,MIN(1,(A109-'Scenario Inputs'!$B$48+1)/'Scenario Inputs'!$B$49))*'Scenario Inputs'!$B$50</f>
        <v/>
      </c>
      <c r="D109" s="335">
        <f>MAX(0,MIN(1,(A109-'Scenario Inputs'!$N$7+1)/'Scenario Inputs'!$O$7))*'Scenario Inputs'!$J$7+MAX(0,MIN(1,(A109-'Scenario Inputs'!$N$8+1)/'Scenario Inputs'!$O$8))*'Scenario Inputs'!$J$8+MAX(0,MIN(1,(A109-'Scenario Inputs'!$N$9+1)/'Scenario Inputs'!$O$9))*'Scenario Inputs'!$J$9+MAX(0,MIN(1,(A109-'Scenario Inputs'!$N$10+1)/'Scenario Inputs'!$O$10))*'Scenario Inputs'!$J$10+MAX(0,MIN(1,(A109-'Scenario Inputs'!$N$11+1)/'Scenario Inputs'!$O$11))*'Scenario Inputs'!$J$11+MAX(0,MIN(1,(A109-'Scenario Inputs'!$N$12+1)/'Scenario Inputs'!$O$12))*'Scenario Inputs'!$J$12+MAX(0,MIN(1,(A109-'Scenario Inputs'!$N$13+1)/'Scenario Inputs'!$O$13))*'Scenario Inputs'!$J$13+MAX(0,MIN(1,(A109-'Scenario Inputs'!$N$14+1)/'Scenario Inputs'!$O$14))*'Scenario Inputs'!$J$14+MAX(0,MIN(1,(A109-'Scenario Inputs'!$N$15+1)/'Scenario Inputs'!$O$15))*'Scenario Inputs'!$J$15+MAX(0,MIN(1,(A109-'Scenario Inputs'!$N$16+1)/'Scenario Inputs'!$O$16))*'Scenario Inputs'!$J$16+MAX(0,MIN(1,(A109-'Scenario Inputs'!$N$17+1)/'Scenario Inputs'!$O$17))*'Scenario Inputs'!$J$17+MAX(0,MIN(1,(A109-'Scenario Inputs'!$N$18+1)/'Scenario Inputs'!$O$18))*'Scenario Inputs'!$J$18+MAX(0,MIN(1,(A109-'Scenario Inputs'!$N$19+1)/'Scenario Inputs'!$O$19))*'Scenario Inputs'!$J$19+MAX(0,MIN(1,(A109-'Scenario Inputs'!$N$20+1)/'Scenario Inputs'!$O$20))*'Scenario Inputs'!$J$20+MAX(0,MIN(1,(A109-'Scenario Inputs'!$N$21+1)/'Scenario Inputs'!$O$21))*'Scenario Inputs'!$J$21+MAX(0,MIN('Scenario Inputs'!$F$31,A109-'Scenario Inputs'!$F$37+1))*'Scenario Inputs'!$F$32+MAX(0,MIN('Scenario Inputs'!$F$31,A109-'Scenario Inputs'!$F$37+1))*'Scenario Inputs'!$F$36+MAX(0,MIN('Scenario Inputs'!$F$31,A109-'Scenario Inputs'!$F$37+1))*'Scenario Inputs'!$F$39+MAX(0,MIN(1,(A109-'Scenario Inputs'!$B$48+1)/'Scenario Inputs'!$B$49))*'Scenario Inputs'!$B$51</f>
        <v/>
      </c>
      <c r="E109" s="335">
        <f>C109-B109</f>
        <v/>
      </c>
      <c r="F109" s="335">
        <f>D109-B109</f>
        <v/>
      </c>
      <c r="G109" s="335">
        <f>G108+B109</f>
        <v/>
      </c>
      <c r="H109" s="335">
        <f>H108+C109</f>
        <v/>
      </c>
      <c r="I109" s="335">
        <f>H109-G109</f>
        <v/>
      </c>
      <c r="J109" s="335">
        <f>J108+D109-B109</f>
        <v/>
      </c>
      <c r="K109" s="335">
        <f>MAX(0,MIN(1,(A109-'Scenario Inputs'!$N$7+1)/'Scenario Inputs'!$O$7))*'Scenario Inputs'!$L$7+MAX(0,MIN(1,(A109-'Scenario Inputs'!$N$8+1)/'Scenario Inputs'!$O$8))*'Scenario Inputs'!$L$8+MAX(0,MIN(1,(A109-'Scenario Inputs'!$N$9+1)/'Scenario Inputs'!$O$9))*'Scenario Inputs'!$L$9+MAX(0,MIN(1,(A109-'Scenario Inputs'!$N$10+1)/'Scenario Inputs'!$O$10))*'Scenario Inputs'!$L$10+MAX(0,MIN(1,(A109-'Scenario Inputs'!$N$11+1)/'Scenario Inputs'!$O$11))*'Scenario Inputs'!$L$11+MAX(0,MIN(1,(A109-'Scenario Inputs'!$N$12+1)/'Scenario Inputs'!$O$12))*'Scenario Inputs'!$L$12+MAX(0,MIN(1,(A109-'Scenario Inputs'!$N$13+1)/'Scenario Inputs'!$O$13))*'Scenario Inputs'!$L$13+MAX(0,MIN(1,(A109-'Scenario Inputs'!$N$14+1)/'Scenario Inputs'!$O$14))*'Scenario Inputs'!$L$14+MAX(0,MIN(1,(A109-'Scenario Inputs'!$N$15+1)/'Scenario Inputs'!$O$15))*'Scenario Inputs'!$L$15+MAX(0,MIN(1,(A109-'Scenario Inputs'!$N$16+1)/'Scenario Inputs'!$O$16))*'Scenario Inputs'!$L$16+MAX(0,MIN(1,(A109-'Scenario Inputs'!$N$17+1)/'Scenario Inputs'!$O$17))*'Scenario Inputs'!$L$17+MAX(0,MIN(1,(A109-'Scenario Inputs'!$N$18+1)/'Scenario Inputs'!$O$18))*'Scenario Inputs'!$L$18+MAX(0,MIN(1,(A109-'Scenario Inputs'!$N$19+1)/'Scenario Inputs'!$O$19))*'Scenario Inputs'!$L$19+MAX(0,MIN(1,(A109-'Scenario Inputs'!$N$20+1)/'Scenario Inputs'!$O$20))*'Scenario Inputs'!$L$20+MAX(0,MIN(1,(A109-'Scenario Inputs'!$N$21+1)/'Scenario Inputs'!$O$21))*'Scenario Inputs'!$L$21+MAX(0,MIN(1,(A109-'Scenario Inputs'!$B$48+1)/'Scenario Inputs'!$B$49))*'Scenario Inputs'!$B$52</f>
        <v/>
      </c>
      <c r="L109" s="335">
        <f>K109*'Scenario Inputs'!$B$4</f>
        <v/>
      </c>
      <c r="M109" s="335">
        <f>B109-L109</f>
        <v/>
      </c>
      <c r="N109" s="335">
        <f>D109+L109-B109</f>
        <v/>
      </c>
      <c r="O109" s="335">
        <f>O108+L109</f>
        <v/>
      </c>
      <c r="P109" s="335">
        <f>P108+N109</f>
        <v/>
      </c>
    </row>
    <row r="110">
      <c r="A110" t="n">
        <v>106</v>
      </c>
      <c r="B110" s="335">
        <f>MIN(A110,Assumptions!$B$6)*Assumptions!$B$4*Assumptions!$B$17</f>
        <v/>
      </c>
      <c r="C110" s="335">
        <f>MAX(0,MIN(1,(A110-'Scenario Inputs'!$N$7+1)/'Scenario Inputs'!$O$7))*'Scenario Inputs'!$H$7+MAX(0,MIN(1,(A110-'Scenario Inputs'!$N$8+1)/'Scenario Inputs'!$O$8))*'Scenario Inputs'!$H$8+MAX(0,MIN(1,(A110-'Scenario Inputs'!$N$9+1)/'Scenario Inputs'!$O$9))*'Scenario Inputs'!$H$9+MAX(0,MIN(1,(A110-'Scenario Inputs'!$N$10+1)/'Scenario Inputs'!$O$10))*'Scenario Inputs'!$H$10+MAX(0,MIN(1,(A110-'Scenario Inputs'!$N$11+1)/'Scenario Inputs'!$O$11))*'Scenario Inputs'!$H$11+MAX(0,MIN(1,(A110-'Scenario Inputs'!$N$12+1)/'Scenario Inputs'!$O$12))*'Scenario Inputs'!$H$12+MAX(0,MIN(1,(A110-'Scenario Inputs'!$N$13+1)/'Scenario Inputs'!$O$13))*'Scenario Inputs'!$H$13+MAX(0,MIN(1,(A110-'Scenario Inputs'!$N$14+1)/'Scenario Inputs'!$O$14))*'Scenario Inputs'!$H$14+MAX(0,MIN(1,(A110-'Scenario Inputs'!$N$15+1)/'Scenario Inputs'!$O$15))*'Scenario Inputs'!$H$15+MAX(0,MIN(1,(A110-'Scenario Inputs'!$N$16+1)/'Scenario Inputs'!$O$16))*'Scenario Inputs'!$H$16+MAX(0,MIN(1,(A110-'Scenario Inputs'!$N$17+1)/'Scenario Inputs'!$O$17))*'Scenario Inputs'!$H$17+MAX(0,MIN(1,(A110-'Scenario Inputs'!$N$18+1)/'Scenario Inputs'!$O$18))*'Scenario Inputs'!$H$18+MAX(0,MIN(1,(A110-'Scenario Inputs'!$N$19+1)/'Scenario Inputs'!$O$19))*'Scenario Inputs'!$H$19+MAX(0,MIN(1,(A110-'Scenario Inputs'!$N$20+1)/'Scenario Inputs'!$O$20))*'Scenario Inputs'!$H$20+MAX(0,MIN(1,(A110-'Scenario Inputs'!$N$21+1)/'Scenario Inputs'!$O$21))*'Scenario Inputs'!$H$21+MAX(0,MIN('Scenario Inputs'!$F$31,A110-'Scenario Inputs'!$F$37+1))*'Scenario Inputs'!$F$32+MAX(0,MIN('Scenario Inputs'!$F$31,A110-'Scenario Inputs'!$F$37+1))*'Scenario Inputs'!$F$36+MAX(0,MIN('Scenario Inputs'!$F$31,A110-'Scenario Inputs'!$F$37+1))*'Scenario Inputs'!$F$39+MAX(0,MIN(1,(A110-'Scenario Inputs'!$B$48+1)/'Scenario Inputs'!$B$49))*'Scenario Inputs'!$B$50</f>
        <v/>
      </c>
      <c r="D110" s="335">
        <f>MAX(0,MIN(1,(A110-'Scenario Inputs'!$N$7+1)/'Scenario Inputs'!$O$7))*'Scenario Inputs'!$J$7+MAX(0,MIN(1,(A110-'Scenario Inputs'!$N$8+1)/'Scenario Inputs'!$O$8))*'Scenario Inputs'!$J$8+MAX(0,MIN(1,(A110-'Scenario Inputs'!$N$9+1)/'Scenario Inputs'!$O$9))*'Scenario Inputs'!$J$9+MAX(0,MIN(1,(A110-'Scenario Inputs'!$N$10+1)/'Scenario Inputs'!$O$10))*'Scenario Inputs'!$J$10+MAX(0,MIN(1,(A110-'Scenario Inputs'!$N$11+1)/'Scenario Inputs'!$O$11))*'Scenario Inputs'!$J$11+MAX(0,MIN(1,(A110-'Scenario Inputs'!$N$12+1)/'Scenario Inputs'!$O$12))*'Scenario Inputs'!$J$12+MAX(0,MIN(1,(A110-'Scenario Inputs'!$N$13+1)/'Scenario Inputs'!$O$13))*'Scenario Inputs'!$J$13+MAX(0,MIN(1,(A110-'Scenario Inputs'!$N$14+1)/'Scenario Inputs'!$O$14))*'Scenario Inputs'!$J$14+MAX(0,MIN(1,(A110-'Scenario Inputs'!$N$15+1)/'Scenario Inputs'!$O$15))*'Scenario Inputs'!$J$15+MAX(0,MIN(1,(A110-'Scenario Inputs'!$N$16+1)/'Scenario Inputs'!$O$16))*'Scenario Inputs'!$J$16+MAX(0,MIN(1,(A110-'Scenario Inputs'!$N$17+1)/'Scenario Inputs'!$O$17))*'Scenario Inputs'!$J$17+MAX(0,MIN(1,(A110-'Scenario Inputs'!$N$18+1)/'Scenario Inputs'!$O$18))*'Scenario Inputs'!$J$18+MAX(0,MIN(1,(A110-'Scenario Inputs'!$N$19+1)/'Scenario Inputs'!$O$19))*'Scenario Inputs'!$J$19+MAX(0,MIN(1,(A110-'Scenario Inputs'!$N$20+1)/'Scenario Inputs'!$O$20))*'Scenario Inputs'!$J$20+MAX(0,MIN(1,(A110-'Scenario Inputs'!$N$21+1)/'Scenario Inputs'!$O$21))*'Scenario Inputs'!$J$21+MAX(0,MIN('Scenario Inputs'!$F$31,A110-'Scenario Inputs'!$F$37+1))*'Scenario Inputs'!$F$32+MAX(0,MIN('Scenario Inputs'!$F$31,A110-'Scenario Inputs'!$F$37+1))*'Scenario Inputs'!$F$36+MAX(0,MIN('Scenario Inputs'!$F$31,A110-'Scenario Inputs'!$F$37+1))*'Scenario Inputs'!$F$39+MAX(0,MIN(1,(A110-'Scenario Inputs'!$B$48+1)/'Scenario Inputs'!$B$49))*'Scenario Inputs'!$B$51</f>
        <v/>
      </c>
      <c r="E110" s="335">
        <f>C110-B110</f>
        <v/>
      </c>
      <c r="F110" s="335">
        <f>D110-B110</f>
        <v/>
      </c>
      <c r="G110" s="335">
        <f>G109+B110</f>
        <v/>
      </c>
      <c r="H110" s="335">
        <f>H109+C110</f>
        <v/>
      </c>
      <c r="I110" s="335">
        <f>H110-G110</f>
        <v/>
      </c>
      <c r="J110" s="335">
        <f>J109+D110-B110</f>
        <v/>
      </c>
      <c r="K110" s="335">
        <f>MAX(0,MIN(1,(A110-'Scenario Inputs'!$N$7+1)/'Scenario Inputs'!$O$7))*'Scenario Inputs'!$L$7+MAX(0,MIN(1,(A110-'Scenario Inputs'!$N$8+1)/'Scenario Inputs'!$O$8))*'Scenario Inputs'!$L$8+MAX(0,MIN(1,(A110-'Scenario Inputs'!$N$9+1)/'Scenario Inputs'!$O$9))*'Scenario Inputs'!$L$9+MAX(0,MIN(1,(A110-'Scenario Inputs'!$N$10+1)/'Scenario Inputs'!$O$10))*'Scenario Inputs'!$L$10+MAX(0,MIN(1,(A110-'Scenario Inputs'!$N$11+1)/'Scenario Inputs'!$O$11))*'Scenario Inputs'!$L$11+MAX(0,MIN(1,(A110-'Scenario Inputs'!$N$12+1)/'Scenario Inputs'!$O$12))*'Scenario Inputs'!$L$12+MAX(0,MIN(1,(A110-'Scenario Inputs'!$N$13+1)/'Scenario Inputs'!$O$13))*'Scenario Inputs'!$L$13+MAX(0,MIN(1,(A110-'Scenario Inputs'!$N$14+1)/'Scenario Inputs'!$O$14))*'Scenario Inputs'!$L$14+MAX(0,MIN(1,(A110-'Scenario Inputs'!$N$15+1)/'Scenario Inputs'!$O$15))*'Scenario Inputs'!$L$15+MAX(0,MIN(1,(A110-'Scenario Inputs'!$N$16+1)/'Scenario Inputs'!$O$16))*'Scenario Inputs'!$L$16+MAX(0,MIN(1,(A110-'Scenario Inputs'!$N$17+1)/'Scenario Inputs'!$O$17))*'Scenario Inputs'!$L$17+MAX(0,MIN(1,(A110-'Scenario Inputs'!$N$18+1)/'Scenario Inputs'!$O$18))*'Scenario Inputs'!$L$18+MAX(0,MIN(1,(A110-'Scenario Inputs'!$N$19+1)/'Scenario Inputs'!$O$19))*'Scenario Inputs'!$L$19+MAX(0,MIN(1,(A110-'Scenario Inputs'!$N$20+1)/'Scenario Inputs'!$O$20))*'Scenario Inputs'!$L$20+MAX(0,MIN(1,(A110-'Scenario Inputs'!$N$21+1)/'Scenario Inputs'!$O$21))*'Scenario Inputs'!$L$21+MAX(0,MIN(1,(A110-'Scenario Inputs'!$B$48+1)/'Scenario Inputs'!$B$49))*'Scenario Inputs'!$B$52</f>
        <v/>
      </c>
      <c r="L110" s="335">
        <f>K110*'Scenario Inputs'!$B$4</f>
        <v/>
      </c>
      <c r="M110" s="335">
        <f>B110-L110</f>
        <v/>
      </c>
      <c r="N110" s="335">
        <f>D110+L110-B110</f>
        <v/>
      </c>
      <c r="O110" s="335">
        <f>O109+L110</f>
        <v/>
      </c>
      <c r="P110" s="335">
        <f>P109+N110</f>
        <v/>
      </c>
    </row>
    <row r="111">
      <c r="A111" t="n">
        <v>107</v>
      </c>
      <c r="B111" s="335">
        <f>MIN(A111,Assumptions!$B$6)*Assumptions!$B$4*Assumptions!$B$17</f>
        <v/>
      </c>
      <c r="C111" s="335">
        <f>MAX(0,MIN(1,(A111-'Scenario Inputs'!$N$7+1)/'Scenario Inputs'!$O$7))*'Scenario Inputs'!$H$7+MAX(0,MIN(1,(A111-'Scenario Inputs'!$N$8+1)/'Scenario Inputs'!$O$8))*'Scenario Inputs'!$H$8+MAX(0,MIN(1,(A111-'Scenario Inputs'!$N$9+1)/'Scenario Inputs'!$O$9))*'Scenario Inputs'!$H$9+MAX(0,MIN(1,(A111-'Scenario Inputs'!$N$10+1)/'Scenario Inputs'!$O$10))*'Scenario Inputs'!$H$10+MAX(0,MIN(1,(A111-'Scenario Inputs'!$N$11+1)/'Scenario Inputs'!$O$11))*'Scenario Inputs'!$H$11+MAX(0,MIN(1,(A111-'Scenario Inputs'!$N$12+1)/'Scenario Inputs'!$O$12))*'Scenario Inputs'!$H$12+MAX(0,MIN(1,(A111-'Scenario Inputs'!$N$13+1)/'Scenario Inputs'!$O$13))*'Scenario Inputs'!$H$13+MAX(0,MIN(1,(A111-'Scenario Inputs'!$N$14+1)/'Scenario Inputs'!$O$14))*'Scenario Inputs'!$H$14+MAX(0,MIN(1,(A111-'Scenario Inputs'!$N$15+1)/'Scenario Inputs'!$O$15))*'Scenario Inputs'!$H$15+MAX(0,MIN(1,(A111-'Scenario Inputs'!$N$16+1)/'Scenario Inputs'!$O$16))*'Scenario Inputs'!$H$16+MAX(0,MIN(1,(A111-'Scenario Inputs'!$N$17+1)/'Scenario Inputs'!$O$17))*'Scenario Inputs'!$H$17+MAX(0,MIN(1,(A111-'Scenario Inputs'!$N$18+1)/'Scenario Inputs'!$O$18))*'Scenario Inputs'!$H$18+MAX(0,MIN(1,(A111-'Scenario Inputs'!$N$19+1)/'Scenario Inputs'!$O$19))*'Scenario Inputs'!$H$19+MAX(0,MIN(1,(A111-'Scenario Inputs'!$N$20+1)/'Scenario Inputs'!$O$20))*'Scenario Inputs'!$H$20+MAX(0,MIN(1,(A111-'Scenario Inputs'!$N$21+1)/'Scenario Inputs'!$O$21))*'Scenario Inputs'!$H$21+MAX(0,MIN('Scenario Inputs'!$F$31,A111-'Scenario Inputs'!$F$37+1))*'Scenario Inputs'!$F$32+MAX(0,MIN('Scenario Inputs'!$F$31,A111-'Scenario Inputs'!$F$37+1))*'Scenario Inputs'!$F$36+MAX(0,MIN('Scenario Inputs'!$F$31,A111-'Scenario Inputs'!$F$37+1))*'Scenario Inputs'!$F$39+MAX(0,MIN(1,(A111-'Scenario Inputs'!$B$48+1)/'Scenario Inputs'!$B$49))*'Scenario Inputs'!$B$50</f>
        <v/>
      </c>
      <c r="D111" s="335">
        <f>MAX(0,MIN(1,(A111-'Scenario Inputs'!$N$7+1)/'Scenario Inputs'!$O$7))*'Scenario Inputs'!$J$7+MAX(0,MIN(1,(A111-'Scenario Inputs'!$N$8+1)/'Scenario Inputs'!$O$8))*'Scenario Inputs'!$J$8+MAX(0,MIN(1,(A111-'Scenario Inputs'!$N$9+1)/'Scenario Inputs'!$O$9))*'Scenario Inputs'!$J$9+MAX(0,MIN(1,(A111-'Scenario Inputs'!$N$10+1)/'Scenario Inputs'!$O$10))*'Scenario Inputs'!$J$10+MAX(0,MIN(1,(A111-'Scenario Inputs'!$N$11+1)/'Scenario Inputs'!$O$11))*'Scenario Inputs'!$J$11+MAX(0,MIN(1,(A111-'Scenario Inputs'!$N$12+1)/'Scenario Inputs'!$O$12))*'Scenario Inputs'!$J$12+MAX(0,MIN(1,(A111-'Scenario Inputs'!$N$13+1)/'Scenario Inputs'!$O$13))*'Scenario Inputs'!$J$13+MAX(0,MIN(1,(A111-'Scenario Inputs'!$N$14+1)/'Scenario Inputs'!$O$14))*'Scenario Inputs'!$J$14+MAX(0,MIN(1,(A111-'Scenario Inputs'!$N$15+1)/'Scenario Inputs'!$O$15))*'Scenario Inputs'!$J$15+MAX(0,MIN(1,(A111-'Scenario Inputs'!$N$16+1)/'Scenario Inputs'!$O$16))*'Scenario Inputs'!$J$16+MAX(0,MIN(1,(A111-'Scenario Inputs'!$N$17+1)/'Scenario Inputs'!$O$17))*'Scenario Inputs'!$J$17+MAX(0,MIN(1,(A111-'Scenario Inputs'!$N$18+1)/'Scenario Inputs'!$O$18))*'Scenario Inputs'!$J$18+MAX(0,MIN(1,(A111-'Scenario Inputs'!$N$19+1)/'Scenario Inputs'!$O$19))*'Scenario Inputs'!$J$19+MAX(0,MIN(1,(A111-'Scenario Inputs'!$N$20+1)/'Scenario Inputs'!$O$20))*'Scenario Inputs'!$J$20+MAX(0,MIN(1,(A111-'Scenario Inputs'!$N$21+1)/'Scenario Inputs'!$O$21))*'Scenario Inputs'!$J$21+MAX(0,MIN('Scenario Inputs'!$F$31,A111-'Scenario Inputs'!$F$37+1))*'Scenario Inputs'!$F$32+MAX(0,MIN('Scenario Inputs'!$F$31,A111-'Scenario Inputs'!$F$37+1))*'Scenario Inputs'!$F$36+MAX(0,MIN('Scenario Inputs'!$F$31,A111-'Scenario Inputs'!$F$37+1))*'Scenario Inputs'!$F$39+MAX(0,MIN(1,(A111-'Scenario Inputs'!$B$48+1)/'Scenario Inputs'!$B$49))*'Scenario Inputs'!$B$51</f>
        <v/>
      </c>
      <c r="E111" s="335">
        <f>C111-B111</f>
        <v/>
      </c>
      <c r="F111" s="335">
        <f>D111-B111</f>
        <v/>
      </c>
      <c r="G111" s="335">
        <f>G110+B111</f>
        <v/>
      </c>
      <c r="H111" s="335">
        <f>H110+C111</f>
        <v/>
      </c>
      <c r="I111" s="335">
        <f>H111-G111</f>
        <v/>
      </c>
      <c r="J111" s="335">
        <f>J110+D111-B111</f>
        <v/>
      </c>
      <c r="K111" s="335">
        <f>MAX(0,MIN(1,(A111-'Scenario Inputs'!$N$7+1)/'Scenario Inputs'!$O$7))*'Scenario Inputs'!$L$7+MAX(0,MIN(1,(A111-'Scenario Inputs'!$N$8+1)/'Scenario Inputs'!$O$8))*'Scenario Inputs'!$L$8+MAX(0,MIN(1,(A111-'Scenario Inputs'!$N$9+1)/'Scenario Inputs'!$O$9))*'Scenario Inputs'!$L$9+MAX(0,MIN(1,(A111-'Scenario Inputs'!$N$10+1)/'Scenario Inputs'!$O$10))*'Scenario Inputs'!$L$10+MAX(0,MIN(1,(A111-'Scenario Inputs'!$N$11+1)/'Scenario Inputs'!$O$11))*'Scenario Inputs'!$L$11+MAX(0,MIN(1,(A111-'Scenario Inputs'!$N$12+1)/'Scenario Inputs'!$O$12))*'Scenario Inputs'!$L$12+MAX(0,MIN(1,(A111-'Scenario Inputs'!$N$13+1)/'Scenario Inputs'!$O$13))*'Scenario Inputs'!$L$13+MAX(0,MIN(1,(A111-'Scenario Inputs'!$N$14+1)/'Scenario Inputs'!$O$14))*'Scenario Inputs'!$L$14+MAX(0,MIN(1,(A111-'Scenario Inputs'!$N$15+1)/'Scenario Inputs'!$O$15))*'Scenario Inputs'!$L$15+MAX(0,MIN(1,(A111-'Scenario Inputs'!$N$16+1)/'Scenario Inputs'!$O$16))*'Scenario Inputs'!$L$16+MAX(0,MIN(1,(A111-'Scenario Inputs'!$N$17+1)/'Scenario Inputs'!$O$17))*'Scenario Inputs'!$L$17+MAX(0,MIN(1,(A111-'Scenario Inputs'!$N$18+1)/'Scenario Inputs'!$O$18))*'Scenario Inputs'!$L$18+MAX(0,MIN(1,(A111-'Scenario Inputs'!$N$19+1)/'Scenario Inputs'!$O$19))*'Scenario Inputs'!$L$19+MAX(0,MIN(1,(A111-'Scenario Inputs'!$N$20+1)/'Scenario Inputs'!$O$20))*'Scenario Inputs'!$L$20+MAX(0,MIN(1,(A111-'Scenario Inputs'!$N$21+1)/'Scenario Inputs'!$O$21))*'Scenario Inputs'!$L$21+MAX(0,MIN(1,(A111-'Scenario Inputs'!$B$48+1)/'Scenario Inputs'!$B$49))*'Scenario Inputs'!$B$52</f>
        <v/>
      </c>
      <c r="L111" s="335">
        <f>K111*'Scenario Inputs'!$B$4</f>
        <v/>
      </c>
      <c r="M111" s="335">
        <f>B111-L111</f>
        <v/>
      </c>
      <c r="N111" s="335">
        <f>D111+L111-B111</f>
        <v/>
      </c>
      <c r="O111" s="335">
        <f>O110+L111</f>
        <v/>
      </c>
      <c r="P111" s="335">
        <f>P110+N111</f>
        <v/>
      </c>
    </row>
    <row r="112">
      <c r="A112" t="n">
        <v>108</v>
      </c>
      <c r="B112" s="335">
        <f>MIN(A112,Assumptions!$B$6)*Assumptions!$B$4*Assumptions!$B$17</f>
        <v/>
      </c>
      <c r="C112" s="335">
        <f>MAX(0,MIN(1,(A112-'Scenario Inputs'!$N$7+1)/'Scenario Inputs'!$O$7))*'Scenario Inputs'!$H$7+MAX(0,MIN(1,(A112-'Scenario Inputs'!$N$8+1)/'Scenario Inputs'!$O$8))*'Scenario Inputs'!$H$8+MAX(0,MIN(1,(A112-'Scenario Inputs'!$N$9+1)/'Scenario Inputs'!$O$9))*'Scenario Inputs'!$H$9+MAX(0,MIN(1,(A112-'Scenario Inputs'!$N$10+1)/'Scenario Inputs'!$O$10))*'Scenario Inputs'!$H$10+MAX(0,MIN(1,(A112-'Scenario Inputs'!$N$11+1)/'Scenario Inputs'!$O$11))*'Scenario Inputs'!$H$11+MAX(0,MIN(1,(A112-'Scenario Inputs'!$N$12+1)/'Scenario Inputs'!$O$12))*'Scenario Inputs'!$H$12+MAX(0,MIN(1,(A112-'Scenario Inputs'!$N$13+1)/'Scenario Inputs'!$O$13))*'Scenario Inputs'!$H$13+MAX(0,MIN(1,(A112-'Scenario Inputs'!$N$14+1)/'Scenario Inputs'!$O$14))*'Scenario Inputs'!$H$14+MAX(0,MIN(1,(A112-'Scenario Inputs'!$N$15+1)/'Scenario Inputs'!$O$15))*'Scenario Inputs'!$H$15+MAX(0,MIN(1,(A112-'Scenario Inputs'!$N$16+1)/'Scenario Inputs'!$O$16))*'Scenario Inputs'!$H$16+MAX(0,MIN(1,(A112-'Scenario Inputs'!$N$17+1)/'Scenario Inputs'!$O$17))*'Scenario Inputs'!$H$17+MAX(0,MIN(1,(A112-'Scenario Inputs'!$N$18+1)/'Scenario Inputs'!$O$18))*'Scenario Inputs'!$H$18+MAX(0,MIN(1,(A112-'Scenario Inputs'!$N$19+1)/'Scenario Inputs'!$O$19))*'Scenario Inputs'!$H$19+MAX(0,MIN(1,(A112-'Scenario Inputs'!$N$20+1)/'Scenario Inputs'!$O$20))*'Scenario Inputs'!$H$20+MAX(0,MIN(1,(A112-'Scenario Inputs'!$N$21+1)/'Scenario Inputs'!$O$21))*'Scenario Inputs'!$H$21+MAX(0,MIN('Scenario Inputs'!$F$31,A112-'Scenario Inputs'!$F$37+1))*'Scenario Inputs'!$F$32+MAX(0,MIN('Scenario Inputs'!$F$31,A112-'Scenario Inputs'!$F$37+1))*'Scenario Inputs'!$F$36+MAX(0,MIN('Scenario Inputs'!$F$31,A112-'Scenario Inputs'!$F$37+1))*'Scenario Inputs'!$F$39+MAX(0,MIN(1,(A112-'Scenario Inputs'!$B$48+1)/'Scenario Inputs'!$B$49))*'Scenario Inputs'!$B$50</f>
        <v/>
      </c>
      <c r="D112" s="335">
        <f>MAX(0,MIN(1,(A112-'Scenario Inputs'!$N$7+1)/'Scenario Inputs'!$O$7))*'Scenario Inputs'!$J$7+MAX(0,MIN(1,(A112-'Scenario Inputs'!$N$8+1)/'Scenario Inputs'!$O$8))*'Scenario Inputs'!$J$8+MAX(0,MIN(1,(A112-'Scenario Inputs'!$N$9+1)/'Scenario Inputs'!$O$9))*'Scenario Inputs'!$J$9+MAX(0,MIN(1,(A112-'Scenario Inputs'!$N$10+1)/'Scenario Inputs'!$O$10))*'Scenario Inputs'!$J$10+MAX(0,MIN(1,(A112-'Scenario Inputs'!$N$11+1)/'Scenario Inputs'!$O$11))*'Scenario Inputs'!$J$11+MAX(0,MIN(1,(A112-'Scenario Inputs'!$N$12+1)/'Scenario Inputs'!$O$12))*'Scenario Inputs'!$J$12+MAX(0,MIN(1,(A112-'Scenario Inputs'!$N$13+1)/'Scenario Inputs'!$O$13))*'Scenario Inputs'!$J$13+MAX(0,MIN(1,(A112-'Scenario Inputs'!$N$14+1)/'Scenario Inputs'!$O$14))*'Scenario Inputs'!$J$14+MAX(0,MIN(1,(A112-'Scenario Inputs'!$N$15+1)/'Scenario Inputs'!$O$15))*'Scenario Inputs'!$J$15+MAX(0,MIN(1,(A112-'Scenario Inputs'!$N$16+1)/'Scenario Inputs'!$O$16))*'Scenario Inputs'!$J$16+MAX(0,MIN(1,(A112-'Scenario Inputs'!$N$17+1)/'Scenario Inputs'!$O$17))*'Scenario Inputs'!$J$17+MAX(0,MIN(1,(A112-'Scenario Inputs'!$N$18+1)/'Scenario Inputs'!$O$18))*'Scenario Inputs'!$J$18+MAX(0,MIN(1,(A112-'Scenario Inputs'!$N$19+1)/'Scenario Inputs'!$O$19))*'Scenario Inputs'!$J$19+MAX(0,MIN(1,(A112-'Scenario Inputs'!$N$20+1)/'Scenario Inputs'!$O$20))*'Scenario Inputs'!$J$20+MAX(0,MIN(1,(A112-'Scenario Inputs'!$N$21+1)/'Scenario Inputs'!$O$21))*'Scenario Inputs'!$J$21+MAX(0,MIN('Scenario Inputs'!$F$31,A112-'Scenario Inputs'!$F$37+1))*'Scenario Inputs'!$F$32+MAX(0,MIN('Scenario Inputs'!$F$31,A112-'Scenario Inputs'!$F$37+1))*'Scenario Inputs'!$F$36+MAX(0,MIN('Scenario Inputs'!$F$31,A112-'Scenario Inputs'!$F$37+1))*'Scenario Inputs'!$F$39+MAX(0,MIN(1,(A112-'Scenario Inputs'!$B$48+1)/'Scenario Inputs'!$B$49))*'Scenario Inputs'!$B$51</f>
        <v/>
      </c>
      <c r="E112" s="335">
        <f>C112-B112</f>
        <v/>
      </c>
      <c r="F112" s="335">
        <f>D112-B112</f>
        <v/>
      </c>
      <c r="G112" s="335">
        <f>G111+B112</f>
        <v/>
      </c>
      <c r="H112" s="335">
        <f>H111+C112</f>
        <v/>
      </c>
      <c r="I112" s="335">
        <f>H112-G112</f>
        <v/>
      </c>
      <c r="J112" s="335">
        <f>J111+D112-B112</f>
        <v/>
      </c>
      <c r="K112" s="335">
        <f>MAX(0,MIN(1,(A112-'Scenario Inputs'!$N$7+1)/'Scenario Inputs'!$O$7))*'Scenario Inputs'!$L$7+MAX(0,MIN(1,(A112-'Scenario Inputs'!$N$8+1)/'Scenario Inputs'!$O$8))*'Scenario Inputs'!$L$8+MAX(0,MIN(1,(A112-'Scenario Inputs'!$N$9+1)/'Scenario Inputs'!$O$9))*'Scenario Inputs'!$L$9+MAX(0,MIN(1,(A112-'Scenario Inputs'!$N$10+1)/'Scenario Inputs'!$O$10))*'Scenario Inputs'!$L$10+MAX(0,MIN(1,(A112-'Scenario Inputs'!$N$11+1)/'Scenario Inputs'!$O$11))*'Scenario Inputs'!$L$11+MAX(0,MIN(1,(A112-'Scenario Inputs'!$N$12+1)/'Scenario Inputs'!$O$12))*'Scenario Inputs'!$L$12+MAX(0,MIN(1,(A112-'Scenario Inputs'!$N$13+1)/'Scenario Inputs'!$O$13))*'Scenario Inputs'!$L$13+MAX(0,MIN(1,(A112-'Scenario Inputs'!$N$14+1)/'Scenario Inputs'!$O$14))*'Scenario Inputs'!$L$14+MAX(0,MIN(1,(A112-'Scenario Inputs'!$N$15+1)/'Scenario Inputs'!$O$15))*'Scenario Inputs'!$L$15+MAX(0,MIN(1,(A112-'Scenario Inputs'!$N$16+1)/'Scenario Inputs'!$O$16))*'Scenario Inputs'!$L$16+MAX(0,MIN(1,(A112-'Scenario Inputs'!$N$17+1)/'Scenario Inputs'!$O$17))*'Scenario Inputs'!$L$17+MAX(0,MIN(1,(A112-'Scenario Inputs'!$N$18+1)/'Scenario Inputs'!$O$18))*'Scenario Inputs'!$L$18+MAX(0,MIN(1,(A112-'Scenario Inputs'!$N$19+1)/'Scenario Inputs'!$O$19))*'Scenario Inputs'!$L$19+MAX(0,MIN(1,(A112-'Scenario Inputs'!$N$20+1)/'Scenario Inputs'!$O$20))*'Scenario Inputs'!$L$20+MAX(0,MIN(1,(A112-'Scenario Inputs'!$N$21+1)/'Scenario Inputs'!$O$21))*'Scenario Inputs'!$L$21+MAX(0,MIN(1,(A112-'Scenario Inputs'!$B$48+1)/'Scenario Inputs'!$B$49))*'Scenario Inputs'!$B$52</f>
        <v/>
      </c>
      <c r="L112" s="335">
        <f>K112*'Scenario Inputs'!$B$4</f>
        <v/>
      </c>
      <c r="M112" s="335">
        <f>B112-L112</f>
        <v/>
      </c>
      <c r="N112" s="335">
        <f>D112+L112-B112</f>
        <v/>
      </c>
      <c r="O112" s="335">
        <f>O111+L112</f>
        <v/>
      </c>
      <c r="P112" s="335">
        <f>P111+N112</f>
        <v/>
      </c>
    </row>
    <row r="113">
      <c r="A113" t="n">
        <v>109</v>
      </c>
      <c r="B113" s="335">
        <f>MIN(A113,Assumptions!$B$6)*Assumptions!$B$4*Assumptions!$B$17</f>
        <v/>
      </c>
      <c r="C113" s="335">
        <f>MAX(0,MIN(1,(A113-'Scenario Inputs'!$N$7+1)/'Scenario Inputs'!$O$7))*'Scenario Inputs'!$H$7+MAX(0,MIN(1,(A113-'Scenario Inputs'!$N$8+1)/'Scenario Inputs'!$O$8))*'Scenario Inputs'!$H$8+MAX(0,MIN(1,(A113-'Scenario Inputs'!$N$9+1)/'Scenario Inputs'!$O$9))*'Scenario Inputs'!$H$9+MAX(0,MIN(1,(A113-'Scenario Inputs'!$N$10+1)/'Scenario Inputs'!$O$10))*'Scenario Inputs'!$H$10+MAX(0,MIN(1,(A113-'Scenario Inputs'!$N$11+1)/'Scenario Inputs'!$O$11))*'Scenario Inputs'!$H$11+MAX(0,MIN(1,(A113-'Scenario Inputs'!$N$12+1)/'Scenario Inputs'!$O$12))*'Scenario Inputs'!$H$12+MAX(0,MIN(1,(A113-'Scenario Inputs'!$N$13+1)/'Scenario Inputs'!$O$13))*'Scenario Inputs'!$H$13+MAX(0,MIN(1,(A113-'Scenario Inputs'!$N$14+1)/'Scenario Inputs'!$O$14))*'Scenario Inputs'!$H$14+MAX(0,MIN(1,(A113-'Scenario Inputs'!$N$15+1)/'Scenario Inputs'!$O$15))*'Scenario Inputs'!$H$15+MAX(0,MIN(1,(A113-'Scenario Inputs'!$N$16+1)/'Scenario Inputs'!$O$16))*'Scenario Inputs'!$H$16+MAX(0,MIN(1,(A113-'Scenario Inputs'!$N$17+1)/'Scenario Inputs'!$O$17))*'Scenario Inputs'!$H$17+MAX(0,MIN(1,(A113-'Scenario Inputs'!$N$18+1)/'Scenario Inputs'!$O$18))*'Scenario Inputs'!$H$18+MAX(0,MIN(1,(A113-'Scenario Inputs'!$N$19+1)/'Scenario Inputs'!$O$19))*'Scenario Inputs'!$H$19+MAX(0,MIN(1,(A113-'Scenario Inputs'!$N$20+1)/'Scenario Inputs'!$O$20))*'Scenario Inputs'!$H$20+MAX(0,MIN(1,(A113-'Scenario Inputs'!$N$21+1)/'Scenario Inputs'!$O$21))*'Scenario Inputs'!$H$21+MAX(0,MIN('Scenario Inputs'!$F$31,A113-'Scenario Inputs'!$F$37+1))*'Scenario Inputs'!$F$32+MAX(0,MIN('Scenario Inputs'!$F$31,A113-'Scenario Inputs'!$F$37+1))*'Scenario Inputs'!$F$36+MAX(0,MIN('Scenario Inputs'!$F$31,A113-'Scenario Inputs'!$F$37+1))*'Scenario Inputs'!$F$39+MAX(0,MIN(1,(A113-'Scenario Inputs'!$B$48+1)/'Scenario Inputs'!$B$49))*'Scenario Inputs'!$B$50</f>
        <v/>
      </c>
      <c r="D113" s="335">
        <f>MAX(0,MIN(1,(A113-'Scenario Inputs'!$N$7+1)/'Scenario Inputs'!$O$7))*'Scenario Inputs'!$J$7+MAX(0,MIN(1,(A113-'Scenario Inputs'!$N$8+1)/'Scenario Inputs'!$O$8))*'Scenario Inputs'!$J$8+MAX(0,MIN(1,(A113-'Scenario Inputs'!$N$9+1)/'Scenario Inputs'!$O$9))*'Scenario Inputs'!$J$9+MAX(0,MIN(1,(A113-'Scenario Inputs'!$N$10+1)/'Scenario Inputs'!$O$10))*'Scenario Inputs'!$J$10+MAX(0,MIN(1,(A113-'Scenario Inputs'!$N$11+1)/'Scenario Inputs'!$O$11))*'Scenario Inputs'!$J$11+MAX(0,MIN(1,(A113-'Scenario Inputs'!$N$12+1)/'Scenario Inputs'!$O$12))*'Scenario Inputs'!$J$12+MAX(0,MIN(1,(A113-'Scenario Inputs'!$N$13+1)/'Scenario Inputs'!$O$13))*'Scenario Inputs'!$J$13+MAX(0,MIN(1,(A113-'Scenario Inputs'!$N$14+1)/'Scenario Inputs'!$O$14))*'Scenario Inputs'!$J$14+MAX(0,MIN(1,(A113-'Scenario Inputs'!$N$15+1)/'Scenario Inputs'!$O$15))*'Scenario Inputs'!$J$15+MAX(0,MIN(1,(A113-'Scenario Inputs'!$N$16+1)/'Scenario Inputs'!$O$16))*'Scenario Inputs'!$J$16+MAX(0,MIN(1,(A113-'Scenario Inputs'!$N$17+1)/'Scenario Inputs'!$O$17))*'Scenario Inputs'!$J$17+MAX(0,MIN(1,(A113-'Scenario Inputs'!$N$18+1)/'Scenario Inputs'!$O$18))*'Scenario Inputs'!$J$18+MAX(0,MIN(1,(A113-'Scenario Inputs'!$N$19+1)/'Scenario Inputs'!$O$19))*'Scenario Inputs'!$J$19+MAX(0,MIN(1,(A113-'Scenario Inputs'!$N$20+1)/'Scenario Inputs'!$O$20))*'Scenario Inputs'!$J$20+MAX(0,MIN(1,(A113-'Scenario Inputs'!$N$21+1)/'Scenario Inputs'!$O$21))*'Scenario Inputs'!$J$21+MAX(0,MIN('Scenario Inputs'!$F$31,A113-'Scenario Inputs'!$F$37+1))*'Scenario Inputs'!$F$32+MAX(0,MIN('Scenario Inputs'!$F$31,A113-'Scenario Inputs'!$F$37+1))*'Scenario Inputs'!$F$36+MAX(0,MIN('Scenario Inputs'!$F$31,A113-'Scenario Inputs'!$F$37+1))*'Scenario Inputs'!$F$39+MAX(0,MIN(1,(A113-'Scenario Inputs'!$B$48+1)/'Scenario Inputs'!$B$49))*'Scenario Inputs'!$B$51</f>
        <v/>
      </c>
      <c r="E113" s="335">
        <f>C113-B113</f>
        <v/>
      </c>
      <c r="F113" s="335">
        <f>D113-B113</f>
        <v/>
      </c>
      <c r="G113" s="335">
        <f>G112+B113</f>
        <v/>
      </c>
      <c r="H113" s="335">
        <f>H112+C113</f>
        <v/>
      </c>
      <c r="I113" s="335">
        <f>H113-G113</f>
        <v/>
      </c>
      <c r="J113" s="335">
        <f>J112+D113-B113</f>
        <v/>
      </c>
      <c r="K113" s="335">
        <f>MAX(0,MIN(1,(A113-'Scenario Inputs'!$N$7+1)/'Scenario Inputs'!$O$7))*'Scenario Inputs'!$L$7+MAX(0,MIN(1,(A113-'Scenario Inputs'!$N$8+1)/'Scenario Inputs'!$O$8))*'Scenario Inputs'!$L$8+MAX(0,MIN(1,(A113-'Scenario Inputs'!$N$9+1)/'Scenario Inputs'!$O$9))*'Scenario Inputs'!$L$9+MAX(0,MIN(1,(A113-'Scenario Inputs'!$N$10+1)/'Scenario Inputs'!$O$10))*'Scenario Inputs'!$L$10+MAX(0,MIN(1,(A113-'Scenario Inputs'!$N$11+1)/'Scenario Inputs'!$O$11))*'Scenario Inputs'!$L$11+MAX(0,MIN(1,(A113-'Scenario Inputs'!$N$12+1)/'Scenario Inputs'!$O$12))*'Scenario Inputs'!$L$12+MAX(0,MIN(1,(A113-'Scenario Inputs'!$N$13+1)/'Scenario Inputs'!$O$13))*'Scenario Inputs'!$L$13+MAX(0,MIN(1,(A113-'Scenario Inputs'!$N$14+1)/'Scenario Inputs'!$O$14))*'Scenario Inputs'!$L$14+MAX(0,MIN(1,(A113-'Scenario Inputs'!$N$15+1)/'Scenario Inputs'!$O$15))*'Scenario Inputs'!$L$15+MAX(0,MIN(1,(A113-'Scenario Inputs'!$N$16+1)/'Scenario Inputs'!$O$16))*'Scenario Inputs'!$L$16+MAX(0,MIN(1,(A113-'Scenario Inputs'!$N$17+1)/'Scenario Inputs'!$O$17))*'Scenario Inputs'!$L$17+MAX(0,MIN(1,(A113-'Scenario Inputs'!$N$18+1)/'Scenario Inputs'!$O$18))*'Scenario Inputs'!$L$18+MAX(0,MIN(1,(A113-'Scenario Inputs'!$N$19+1)/'Scenario Inputs'!$O$19))*'Scenario Inputs'!$L$19+MAX(0,MIN(1,(A113-'Scenario Inputs'!$N$20+1)/'Scenario Inputs'!$O$20))*'Scenario Inputs'!$L$20+MAX(0,MIN(1,(A113-'Scenario Inputs'!$N$21+1)/'Scenario Inputs'!$O$21))*'Scenario Inputs'!$L$21+MAX(0,MIN(1,(A113-'Scenario Inputs'!$B$48+1)/'Scenario Inputs'!$B$49))*'Scenario Inputs'!$B$52</f>
        <v/>
      </c>
      <c r="L113" s="335">
        <f>K113*'Scenario Inputs'!$B$4</f>
        <v/>
      </c>
      <c r="M113" s="335">
        <f>B113-L113</f>
        <v/>
      </c>
      <c r="N113" s="335">
        <f>D113+L113-B113</f>
        <v/>
      </c>
      <c r="O113" s="335">
        <f>O112+L113</f>
        <v/>
      </c>
      <c r="P113" s="335">
        <f>P112+N113</f>
        <v/>
      </c>
    </row>
    <row r="114">
      <c r="A114" t="n">
        <v>110</v>
      </c>
      <c r="B114" s="335">
        <f>MIN(A114,Assumptions!$B$6)*Assumptions!$B$4*Assumptions!$B$17</f>
        <v/>
      </c>
      <c r="C114" s="335">
        <f>MAX(0,MIN(1,(A114-'Scenario Inputs'!$N$7+1)/'Scenario Inputs'!$O$7))*'Scenario Inputs'!$H$7+MAX(0,MIN(1,(A114-'Scenario Inputs'!$N$8+1)/'Scenario Inputs'!$O$8))*'Scenario Inputs'!$H$8+MAX(0,MIN(1,(A114-'Scenario Inputs'!$N$9+1)/'Scenario Inputs'!$O$9))*'Scenario Inputs'!$H$9+MAX(0,MIN(1,(A114-'Scenario Inputs'!$N$10+1)/'Scenario Inputs'!$O$10))*'Scenario Inputs'!$H$10+MAX(0,MIN(1,(A114-'Scenario Inputs'!$N$11+1)/'Scenario Inputs'!$O$11))*'Scenario Inputs'!$H$11+MAX(0,MIN(1,(A114-'Scenario Inputs'!$N$12+1)/'Scenario Inputs'!$O$12))*'Scenario Inputs'!$H$12+MAX(0,MIN(1,(A114-'Scenario Inputs'!$N$13+1)/'Scenario Inputs'!$O$13))*'Scenario Inputs'!$H$13+MAX(0,MIN(1,(A114-'Scenario Inputs'!$N$14+1)/'Scenario Inputs'!$O$14))*'Scenario Inputs'!$H$14+MAX(0,MIN(1,(A114-'Scenario Inputs'!$N$15+1)/'Scenario Inputs'!$O$15))*'Scenario Inputs'!$H$15+MAX(0,MIN(1,(A114-'Scenario Inputs'!$N$16+1)/'Scenario Inputs'!$O$16))*'Scenario Inputs'!$H$16+MAX(0,MIN(1,(A114-'Scenario Inputs'!$N$17+1)/'Scenario Inputs'!$O$17))*'Scenario Inputs'!$H$17+MAX(0,MIN(1,(A114-'Scenario Inputs'!$N$18+1)/'Scenario Inputs'!$O$18))*'Scenario Inputs'!$H$18+MAX(0,MIN(1,(A114-'Scenario Inputs'!$N$19+1)/'Scenario Inputs'!$O$19))*'Scenario Inputs'!$H$19+MAX(0,MIN(1,(A114-'Scenario Inputs'!$N$20+1)/'Scenario Inputs'!$O$20))*'Scenario Inputs'!$H$20+MAX(0,MIN(1,(A114-'Scenario Inputs'!$N$21+1)/'Scenario Inputs'!$O$21))*'Scenario Inputs'!$H$21+MAX(0,MIN('Scenario Inputs'!$F$31,A114-'Scenario Inputs'!$F$37+1))*'Scenario Inputs'!$F$32+MAX(0,MIN('Scenario Inputs'!$F$31,A114-'Scenario Inputs'!$F$37+1))*'Scenario Inputs'!$F$36+MAX(0,MIN('Scenario Inputs'!$F$31,A114-'Scenario Inputs'!$F$37+1))*'Scenario Inputs'!$F$39+MAX(0,MIN(1,(A114-'Scenario Inputs'!$B$48+1)/'Scenario Inputs'!$B$49))*'Scenario Inputs'!$B$50</f>
        <v/>
      </c>
      <c r="D114" s="335">
        <f>MAX(0,MIN(1,(A114-'Scenario Inputs'!$N$7+1)/'Scenario Inputs'!$O$7))*'Scenario Inputs'!$J$7+MAX(0,MIN(1,(A114-'Scenario Inputs'!$N$8+1)/'Scenario Inputs'!$O$8))*'Scenario Inputs'!$J$8+MAX(0,MIN(1,(A114-'Scenario Inputs'!$N$9+1)/'Scenario Inputs'!$O$9))*'Scenario Inputs'!$J$9+MAX(0,MIN(1,(A114-'Scenario Inputs'!$N$10+1)/'Scenario Inputs'!$O$10))*'Scenario Inputs'!$J$10+MAX(0,MIN(1,(A114-'Scenario Inputs'!$N$11+1)/'Scenario Inputs'!$O$11))*'Scenario Inputs'!$J$11+MAX(0,MIN(1,(A114-'Scenario Inputs'!$N$12+1)/'Scenario Inputs'!$O$12))*'Scenario Inputs'!$J$12+MAX(0,MIN(1,(A114-'Scenario Inputs'!$N$13+1)/'Scenario Inputs'!$O$13))*'Scenario Inputs'!$J$13+MAX(0,MIN(1,(A114-'Scenario Inputs'!$N$14+1)/'Scenario Inputs'!$O$14))*'Scenario Inputs'!$J$14+MAX(0,MIN(1,(A114-'Scenario Inputs'!$N$15+1)/'Scenario Inputs'!$O$15))*'Scenario Inputs'!$J$15+MAX(0,MIN(1,(A114-'Scenario Inputs'!$N$16+1)/'Scenario Inputs'!$O$16))*'Scenario Inputs'!$J$16+MAX(0,MIN(1,(A114-'Scenario Inputs'!$N$17+1)/'Scenario Inputs'!$O$17))*'Scenario Inputs'!$J$17+MAX(0,MIN(1,(A114-'Scenario Inputs'!$N$18+1)/'Scenario Inputs'!$O$18))*'Scenario Inputs'!$J$18+MAX(0,MIN(1,(A114-'Scenario Inputs'!$N$19+1)/'Scenario Inputs'!$O$19))*'Scenario Inputs'!$J$19+MAX(0,MIN(1,(A114-'Scenario Inputs'!$N$20+1)/'Scenario Inputs'!$O$20))*'Scenario Inputs'!$J$20+MAX(0,MIN(1,(A114-'Scenario Inputs'!$N$21+1)/'Scenario Inputs'!$O$21))*'Scenario Inputs'!$J$21+MAX(0,MIN('Scenario Inputs'!$F$31,A114-'Scenario Inputs'!$F$37+1))*'Scenario Inputs'!$F$32+MAX(0,MIN('Scenario Inputs'!$F$31,A114-'Scenario Inputs'!$F$37+1))*'Scenario Inputs'!$F$36+MAX(0,MIN('Scenario Inputs'!$F$31,A114-'Scenario Inputs'!$F$37+1))*'Scenario Inputs'!$F$39+MAX(0,MIN(1,(A114-'Scenario Inputs'!$B$48+1)/'Scenario Inputs'!$B$49))*'Scenario Inputs'!$B$51</f>
        <v/>
      </c>
      <c r="E114" s="335">
        <f>C114-B114</f>
        <v/>
      </c>
      <c r="F114" s="335">
        <f>D114-B114</f>
        <v/>
      </c>
      <c r="G114" s="335">
        <f>G113+B114</f>
        <v/>
      </c>
      <c r="H114" s="335">
        <f>H113+C114</f>
        <v/>
      </c>
      <c r="I114" s="335">
        <f>H114-G114</f>
        <v/>
      </c>
      <c r="J114" s="335">
        <f>J113+D114-B114</f>
        <v/>
      </c>
      <c r="K114" s="335">
        <f>MAX(0,MIN(1,(A114-'Scenario Inputs'!$N$7+1)/'Scenario Inputs'!$O$7))*'Scenario Inputs'!$L$7+MAX(0,MIN(1,(A114-'Scenario Inputs'!$N$8+1)/'Scenario Inputs'!$O$8))*'Scenario Inputs'!$L$8+MAX(0,MIN(1,(A114-'Scenario Inputs'!$N$9+1)/'Scenario Inputs'!$O$9))*'Scenario Inputs'!$L$9+MAX(0,MIN(1,(A114-'Scenario Inputs'!$N$10+1)/'Scenario Inputs'!$O$10))*'Scenario Inputs'!$L$10+MAX(0,MIN(1,(A114-'Scenario Inputs'!$N$11+1)/'Scenario Inputs'!$O$11))*'Scenario Inputs'!$L$11+MAX(0,MIN(1,(A114-'Scenario Inputs'!$N$12+1)/'Scenario Inputs'!$O$12))*'Scenario Inputs'!$L$12+MAX(0,MIN(1,(A114-'Scenario Inputs'!$N$13+1)/'Scenario Inputs'!$O$13))*'Scenario Inputs'!$L$13+MAX(0,MIN(1,(A114-'Scenario Inputs'!$N$14+1)/'Scenario Inputs'!$O$14))*'Scenario Inputs'!$L$14+MAX(0,MIN(1,(A114-'Scenario Inputs'!$N$15+1)/'Scenario Inputs'!$O$15))*'Scenario Inputs'!$L$15+MAX(0,MIN(1,(A114-'Scenario Inputs'!$N$16+1)/'Scenario Inputs'!$O$16))*'Scenario Inputs'!$L$16+MAX(0,MIN(1,(A114-'Scenario Inputs'!$N$17+1)/'Scenario Inputs'!$O$17))*'Scenario Inputs'!$L$17+MAX(0,MIN(1,(A114-'Scenario Inputs'!$N$18+1)/'Scenario Inputs'!$O$18))*'Scenario Inputs'!$L$18+MAX(0,MIN(1,(A114-'Scenario Inputs'!$N$19+1)/'Scenario Inputs'!$O$19))*'Scenario Inputs'!$L$19+MAX(0,MIN(1,(A114-'Scenario Inputs'!$N$20+1)/'Scenario Inputs'!$O$20))*'Scenario Inputs'!$L$20+MAX(0,MIN(1,(A114-'Scenario Inputs'!$N$21+1)/'Scenario Inputs'!$O$21))*'Scenario Inputs'!$L$21+MAX(0,MIN(1,(A114-'Scenario Inputs'!$B$48+1)/'Scenario Inputs'!$B$49))*'Scenario Inputs'!$B$52</f>
        <v/>
      </c>
      <c r="L114" s="335">
        <f>K114*'Scenario Inputs'!$B$4</f>
        <v/>
      </c>
      <c r="M114" s="335">
        <f>B114-L114</f>
        <v/>
      </c>
      <c r="N114" s="335">
        <f>D114+L114-B114</f>
        <v/>
      </c>
      <c r="O114" s="335">
        <f>O113+L114</f>
        <v/>
      </c>
      <c r="P114" s="335">
        <f>P113+N114</f>
        <v/>
      </c>
    </row>
    <row r="115">
      <c r="A115" t="n">
        <v>111</v>
      </c>
      <c r="B115" s="335">
        <f>MIN(A115,Assumptions!$B$6)*Assumptions!$B$4*Assumptions!$B$17</f>
        <v/>
      </c>
      <c r="C115" s="335">
        <f>MAX(0,MIN(1,(A115-'Scenario Inputs'!$N$7+1)/'Scenario Inputs'!$O$7))*'Scenario Inputs'!$H$7+MAX(0,MIN(1,(A115-'Scenario Inputs'!$N$8+1)/'Scenario Inputs'!$O$8))*'Scenario Inputs'!$H$8+MAX(0,MIN(1,(A115-'Scenario Inputs'!$N$9+1)/'Scenario Inputs'!$O$9))*'Scenario Inputs'!$H$9+MAX(0,MIN(1,(A115-'Scenario Inputs'!$N$10+1)/'Scenario Inputs'!$O$10))*'Scenario Inputs'!$H$10+MAX(0,MIN(1,(A115-'Scenario Inputs'!$N$11+1)/'Scenario Inputs'!$O$11))*'Scenario Inputs'!$H$11+MAX(0,MIN(1,(A115-'Scenario Inputs'!$N$12+1)/'Scenario Inputs'!$O$12))*'Scenario Inputs'!$H$12+MAX(0,MIN(1,(A115-'Scenario Inputs'!$N$13+1)/'Scenario Inputs'!$O$13))*'Scenario Inputs'!$H$13+MAX(0,MIN(1,(A115-'Scenario Inputs'!$N$14+1)/'Scenario Inputs'!$O$14))*'Scenario Inputs'!$H$14+MAX(0,MIN(1,(A115-'Scenario Inputs'!$N$15+1)/'Scenario Inputs'!$O$15))*'Scenario Inputs'!$H$15+MAX(0,MIN(1,(A115-'Scenario Inputs'!$N$16+1)/'Scenario Inputs'!$O$16))*'Scenario Inputs'!$H$16+MAX(0,MIN(1,(A115-'Scenario Inputs'!$N$17+1)/'Scenario Inputs'!$O$17))*'Scenario Inputs'!$H$17+MAX(0,MIN(1,(A115-'Scenario Inputs'!$N$18+1)/'Scenario Inputs'!$O$18))*'Scenario Inputs'!$H$18+MAX(0,MIN(1,(A115-'Scenario Inputs'!$N$19+1)/'Scenario Inputs'!$O$19))*'Scenario Inputs'!$H$19+MAX(0,MIN(1,(A115-'Scenario Inputs'!$N$20+1)/'Scenario Inputs'!$O$20))*'Scenario Inputs'!$H$20+MAX(0,MIN(1,(A115-'Scenario Inputs'!$N$21+1)/'Scenario Inputs'!$O$21))*'Scenario Inputs'!$H$21+MAX(0,MIN('Scenario Inputs'!$F$31,A115-'Scenario Inputs'!$F$37+1))*'Scenario Inputs'!$F$32+MAX(0,MIN('Scenario Inputs'!$F$31,A115-'Scenario Inputs'!$F$37+1))*'Scenario Inputs'!$F$36+MAX(0,MIN('Scenario Inputs'!$F$31,A115-'Scenario Inputs'!$F$37+1))*'Scenario Inputs'!$F$39+MAX(0,MIN(1,(A115-'Scenario Inputs'!$B$48+1)/'Scenario Inputs'!$B$49))*'Scenario Inputs'!$B$50</f>
        <v/>
      </c>
      <c r="D115" s="335">
        <f>MAX(0,MIN(1,(A115-'Scenario Inputs'!$N$7+1)/'Scenario Inputs'!$O$7))*'Scenario Inputs'!$J$7+MAX(0,MIN(1,(A115-'Scenario Inputs'!$N$8+1)/'Scenario Inputs'!$O$8))*'Scenario Inputs'!$J$8+MAX(0,MIN(1,(A115-'Scenario Inputs'!$N$9+1)/'Scenario Inputs'!$O$9))*'Scenario Inputs'!$J$9+MAX(0,MIN(1,(A115-'Scenario Inputs'!$N$10+1)/'Scenario Inputs'!$O$10))*'Scenario Inputs'!$J$10+MAX(0,MIN(1,(A115-'Scenario Inputs'!$N$11+1)/'Scenario Inputs'!$O$11))*'Scenario Inputs'!$J$11+MAX(0,MIN(1,(A115-'Scenario Inputs'!$N$12+1)/'Scenario Inputs'!$O$12))*'Scenario Inputs'!$J$12+MAX(0,MIN(1,(A115-'Scenario Inputs'!$N$13+1)/'Scenario Inputs'!$O$13))*'Scenario Inputs'!$J$13+MAX(0,MIN(1,(A115-'Scenario Inputs'!$N$14+1)/'Scenario Inputs'!$O$14))*'Scenario Inputs'!$J$14+MAX(0,MIN(1,(A115-'Scenario Inputs'!$N$15+1)/'Scenario Inputs'!$O$15))*'Scenario Inputs'!$J$15+MAX(0,MIN(1,(A115-'Scenario Inputs'!$N$16+1)/'Scenario Inputs'!$O$16))*'Scenario Inputs'!$J$16+MAX(0,MIN(1,(A115-'Scenario Inputs'!$N$17+1)/'Scenario Inputs'!$O$17))*'Scenario Inputs'!$J$17+MAX(0,MIN(1,(A115-'Scenario Inputs'!$N$18+1)/'Scenario Inputs'!$O$18))*'Scenario Inputs'!$J$18+MAX(0,MIN(1,(A115-'Scenario Inputs'!$N$19+1)/'Scenario Inputs'!$O$19))*'Scenario Inputs'!$J$19+MAX(0,MIN(1,(A115-'Scenario Inputs'!$N$20+1)/'Scenario Inputs'!$O$20))*'Scenario Inputs'!$J$20+MAX(0,MIN(1,(A115-'Scenario Inputs'!$N$21+1)/'Scenario Inputs'!$O$21))*'Scenario Inputs'!$J$21+MAX(0,MIN('Scenario Inputs'!$F$31,A115-'Scenario Inputs'!$F$37+1))*'Scenario Inputs'!$F$32+MAX(0,MIN('Scenario Inputs'!$F$31,A115-'Scenario Inputs'!$F$37+1))*'Scenario Inputs'!$F$36+MAX(0,MIN('Scenario Inputs'!$F$31,A115-'Scenario Inputs'!$F$37+1))*'Scenario Inputs'!$F$39+MAX(0,MIN(1,(A115-'Scenario Inputs'!$B$48+1)/'Scenario Inputs'!$B$49))*'Scenario Inputs'!$B$51</f>
        <v/>
      </c>
      <c r="E115" s="335">
        <f>C115-B115</f>
        <v/>
      </c>
      <c r="F115" s="335">
        <f>D115-B115</f>
        <v/>
      </c>
      <c r="G115" s="335">
        <f>G114+B115</f>
        <v/>
      </c>
      <c r="H115" s="335">
        <f>H114+C115</f>
        <v/>
      </c>
      <c r="I115" s="335">
        <f>H115-G115</f>
        <v/>
      </c>
      <c r="J115" s="335">
        <f>J114+D115-B115</f>
        <v/>
      </c>
      <c r="K115" s="335">
        <f>MAX(0,MIN(1,(A115-'Scenario Inputs'!$N$7+1)/'Scenario Inputs'!$O$7))*'Scenario Inputs'!$L$7+MAX(0,MIN(1,(A115-'Scenario Inputs'!$N$8+1)/'Scenario Inputs'!$O$8))*'Scenario Inputs'!$L$8+MAX(0,MIN(1,(A115-'Scenario Inputs'!$N$9+1)/'Scenario Inputs'!$O$9))*'Scenario Inputs'!$L$9+MAX(0,MIN(1,(A115-'Scenario Inputs'!$N$10+1)/'Scenario Inputs'!$O$10))*'Scenario Inputs'!$L$10+MAX(0,MIN(1,(A115-'Scenario Inputs'!$N$11+1)/'Scenario Inputs'!$O$11))*'Scenario Inputs'!$L$11+MAX(0,MIN(1,(A115-'Scenario Inputs'!$N$12+1)/'Scenario Inputs'!$O$12))*'Scenario Inputs'!$L$12+MAX(0,MIN(1,(A115-'Scenario Inputs'!$N$13+1)/'Scenario Inputs'!$O$13))*'Scenario Inputs'!$L$13+MAX(0,MIN(1,(A115-'Scenario Inputs'!$N$14+1)/'Scenario Inputs'!$O$14))*'Scenario Inputs'!$L$14+MAX(0,MIN(1,(A115-'Scenario Inputs'!$N$15+1)/'Scenario Inputs'!$O$15))*'Scenario Inputs'!$L$15+MAX(0,MIN(1,(A115-'Scenario Inputs'!$N$16+1)/'Scenario Inputs'!$O$16))*'Scenario Inputs'!$L$16+MAX(0,MIN(1,(A115-'Scenario Inputs'!$N$17+1)/'Scenario Inputs'!$O$17))*'Scenario Inputs'!$L$17+MAX(0,MIN(1,(A115-'Scenario Inputs'!$N$18+1)/'Scenario Inputs'!$O$18))*'Scenario Inputs'!$L$18+MAX(0,MIN(1,(A115-'Scenario Inputs'!$N$19+1)/'Scenario Inputs'!$O$19))*'Scenario Inputs'!$L$19+MAX(0,MIN(1,(A115-'Scenario Inputs'!$N$20+1)/'Scenario Inputs'!$O$20))*'Scenario Inputs'!$L$20+MAX(0,MIN(1,(A115-'Scenario Inputs'!$N$21+1)/'Scenario Inputs'!$O$21))*'Scenario Inputs'!$L$21+MAX(0,MIN(1,(A115-'Scenario Inputs'!$B$48+1)/'Scenario Inputs'!$B$49))*'Scenario Inputs'!$B$52</f>
        <v/>
      </c>
      <c r="L115" s="335">
        <f>K115*'Scenario Inputs'!$B$4</f>
        <v/>
      </c>
      <c r="M115" s="335">
        <f>B115-L115</f>
        <v/>
      </c>
      <c r="N115" s="335">
        <f>D115+L115-B115</f>
        <v/>
      </c>
      <c r="O115" s="335">
        <f>O114+L115</f>
        <v/>
      </c>
      <c r="P115" s="335">
        <f>P114+N115</f>
        <v/>
      </c>
    </row>
    <row r="116">
      <c r="A116" t="n">
        <v>112</v>
      </c>
      <c r="B116" s="335">
        <f>MIN(A116,Assumptions!$B$6)*Assumptions!$B$4*Assumptions!$B$17</f>
        <v/>
      </c>
      <c r="C116" s="335">
        <f>MAX(0,MIN(1,(A116-'Scenario Inputs'!$N$7+1)/'Scenario Inputs'!$O$7))*'Scenario Inputs'!$H$7+MAX(0,MIN(1,(A116-'Scenario Inputs'!$N$8+1)/'Scenario Inputs'!$O$8))*'Scenario Inputs'!$H$8+MAX(0,MIN(1,(A116-'Scenario Inputs'!$N$9+1)/'Scenario Inputs'!$O$9))*'Scenario Inputs'!$H$9+MAX(0,MIN(1,(A116-'Scenario Inputs'!$N$10+1)/'Scenario Inputs'!$O$10))*'Scenario Inputs'!$H$10+MAX(0,MIN(1,(A116-'Scenario Inputs'!$N$11+1)/'Scenario Inputs'!$O$11))*'Scenario Inputs'!$H$11+MAX(0,MIN(1,(A116-'Scenario Inputs'!$N$12+1)/'Scenario Inputs'!$O$12))*'Scenario Inputs'!$H$12+MAX(0,MIN(1,(A116-'Scenario Inputs'!$N$13+1)/'Scenario Inputs'!$O$13))*'Scenario Inputs'!$H$13+MAX(0,MIN(1,(A116-'Scenario Inputs'!$N$14+1)/'Scenario Inputs'!$O$14))*'Scenario Inputs'!$H$14+MAX(0,MIN(1,(A116-'Scenario Inputs'!$N$15+1)/'Scenario Inputs'!$O$15))*'Scenario Inputs'!$H$15+MAX(0,MIN(1,(A116-'Scenario Inputs'!$N$16+1)/'Scenario Inputs'!$O$16))*'Scenario Inputs'!$H$16+MAX(0,MIN(1,(A116-'Scenario Inputs'!$N$17+1)/'Scenario Inputs'!$O$17))*'Scenario Inputs'!$H$17+MAX(0,MIN(1,(A116-'Scenario Inputs'!$N$18+1)/'Scenario Inputs'!$O$18))*'Scenario Inputs'!$H$18+MAX(0,MIN(1,(A116-'Scenario Inputs'!$N$19+1)/'Scenario Inputs'!$O$19))*'Scenario Inputs'!$H$19+MAX(0,MIN(1,(A116-'Scenario Inputs'!$N$20+1)/'Scenario Inputs'!$O$20))*'Scenario Inputs'!$H$20+MAX(0,MIN(1,(A116-'Scenario Inputs'!$N$21+1)/'Scenario Inputs'!$O$21))*'Scenario Inputs'!$H$21+MAX(0,MIN('Scenario Inputs'!$F$31,A116-'Scenario Inputs'!$F$37+1))*'Scenario Inputs'!$F$32+MAX(0,MIN('Scenario Inputs'!$F$31,A116-'Scenario Inputs'!$F$37+1))*'Scenario Inputs'!$F$36+MAX(0,MIN('Scenario Inputs'!$F$31,A116-'Scenario Inputs'!$F$37+1))*'Scenario Inputs'!$F$39+MAX(0,MIN(1,(A116-'Scenario Inputs'!$B$48+1)/'Scenario Inputs'!$B$49))*'Scenario Inputs'!$B$50</f>
        <v/>
      </c>
      <c r="D116" s="335">
        <f>MAX(0,MIN(1,(A116-'Scenario Inputs'!$N$7+1)/'Scenario Inputs'!$O$7))*'Scenario Inputs'!$J$7+MAX(0,MIN(1,(A116-'Scenario Inputs'!$N$8+1)/'Scenario Inputs'!$O$8))*'Scenario Inputs'!$J$8+MAX(0,MIN(1,(A116-'Scenario Inputs'!$N$9+1)/'Scenario Inputs'!$O$9))*'Scenario Inputs'!$J$9+MAX(0,MIN(1,(A116-'Scenario Inputs'!$N$10+1)/'Scenario Inputs'!$O$10))*'Scenario Inputs'!$J$10+MAX(0,MIN(1,(A116-'Scenario Inputs'!$N$11+1)/'Scenario Inputs'!$O$11))*'Scenario Inputs'!$J$11+MAX(0,MIN(1,(A116-'Scenario Inputs'!$N$12+1)/'Scenario Inputs'!$O$12))*'Scenario Inputs'!$J$12+MAX(0,MIN(1,(A116-'Scenario Inputs'!$N$13+1)/'Scenario Inputs'!$O$13))*'Scenario Inputs'!$J$13+MAX(0,MIN(1,(A116-'Scenario Inputs'!$N$14+1)/'Scenario Inputs'!$O$14))*'Scenario Inputs'!$J$14+MAX(0,MIN(1,(A116-'Scenario Inputs'!$N$15+1)/'Scenario Inputs'!$O$15))*'Scenario Inputs'!$J$15+MAX(0,MIN(1,(A116-'Scenario Inputs'!$N$16+1)/'Scenario Inputs'!$O$16))*'Scenario Inputs'!$J$16+MAX(0,MIN(1,(A116-'Scenario Inputs'!$N$17+1)/'Scenario Inputs'!$O$17))*'Scenario Inputs'!$J$17+MAX(0,MIN(1,(A116-'Scenario Inputs'!$N$18+1)/'Scenario Inputs'!$O$18))*'Scenario Inputs'!$J$18+MAX(0,MIN(1,(A116-'Scenario Inputs'!$N$19+1)/'Scenario Inputs'!$O$19))*'Scenario Inputs'!$J$19+MAX(0,MIN(1,(A116-'Scenario Inputs'!$N$20+1)/'Scenario Inputs'!$O$20))*'Scenario Inputs'!$J$20+MAX(0,MIN(1,(A116-'Scenario Inputs'!$N$21+1)/'Scenario Inputs'!$O$21))*'Scenario Inputs'!$J$21+MAX(0,MIN('Scenario Inputs'!$F$31,A116-'Scenario Inputs'!$F$37+1))*'Scenario Inputs'!$F$32+MAX(0,MIN('Scenario Inputs'!$F$31,A116-'Scenario Inputs'!$F$37+1))*'Scenario Inputs'!$F$36+MAX(0,MIN('Scenario Inputs'!$F$31,A116-'Scenario Inputs'!$F$37+1))*'Scenario Inputs'!$F$39+MAX(0,MIN(1,(A116-'Scenario Inputs'!$B$48+1)/'Scenario Inputs'!$B$49))*'Scenario Inputs'!$B$51</f>
        <v/>
      </c>
      <c r="E116" s="335">
        <f>C116-B116</f>
        <v/>
      </c>
      <c r="F116" s="335">
        <f>D116-B116</f>
        <v/>
      </c>
      <c r="G116" s="335">
        <f>G115+B116</f>
        <v/>
      </c>
      <c r="H116" s="335">
        <f>H115+C116</f>
        <v/>
      </c>
      <c r="I116" s="335">
        <f>H116-G116</f>
        <v/>
      </c>
      <c r="J116" s="335">
        <f>J115+D116-B116</f>
        <v/>
      </c>
      <c r="K116" s="335">
        <f>MAX(0,MIN(1,(A116-'Scenario Inputs'!$N$7+1)/'Scenario Inputs'!$O$7))*'Scenario Inputs'!$L$7+MAX(0,MIN(1,(A116-'Scenario Inputs'!$N$8+1)/'Scenario Inputs'!$O$8))*'Scenario Inputs'!$L$8+MAX(0,MIN(1,(A116-'Scenario Inputs'!$N$9+1)/'Scenario Inputs'!$O$9))*'Scenario Inputs'!$L$9+MAX(0,MIN(1,(A116-'Scenario Inputs'!$N$10+1)/'Scenario Inputs'!$O$10))*'Scenario Inputs'!$L$10+MAX(0,MIN(1,(A116-'Scenario Inputs'!$N$11+1)/'Scenario Inputs'!$O$11))*'Scenario Inputs'!$L$11+MAX(0,MIN(1,(A116-'Scenario Inputs'!$N$12+1)/'Scenario Inputs'!$O$12))*'Scenario Inputs'!$L$12+MAX(0,MIN(1,(A116-'Scenario Inputs'!$N$13+1)/'Scenario Inputs'!$O$13))*'Scenario Inputs'!$L$13+MAX(0,MIN(1,(A116-'Scenario Inputs'!$N$14+1)/'Scenario Inputs'!$O$14))*'Scenario Inputs'!$L$14+MAX(0,MIN(1,(A116-'Scenario Inputs'!$N$15+1)/'Scenario Inputs'!$O$15))*'Scenario Inputs'!$L$15+MAX(0,MIN(1,(A116-'Scenario Inputs'!$N$16+1)/'Scenario Inputs'!$O$16))*'Scenario Inputs'!$L$16+MAX(0,MIN(1,(A116-'Scenario Inputs'!$N$17+1)/'Scenario Inputs'!$O$17))*'Scenario Inputs'!$L$17+MAX(0,MIN(1,(A116-'Scenario Inputs'!$N$18+1)/'Scenario Inputs'!$O$18))*'Scenario Inputs'!$L$18+MAX(0,MIN(1,(A116-'Scenario Inputs'!$N$19+1)/'Scenario Inputs'!$O$19))*'Scenario Inputs'!$L$19+MAX(0,MIN(1,(A116-'Scenario Inputs'!$N$20+1)/'Scenario Inputs'!$O$20))*'Scenario Inputs'!$L$20+MAX(0,MIN(1,(A116-'Scenario Inputs'!$N$21+1)/'Scenario Inputs'!$O$21))*'Scenario Inputs'!$L$21+MAX(0,MIN(1,(A116-'Scenario Inputs'!$B$48+1)/'Scenario Inputs'!$B$49))*'Scenario Inputs'!$B$52</f>
        <v/>
      </c>
      <c r="L116" s="335">
        <f>K116*'Scenario Inputs'!$B$4</f>
        <v/>
      </c>
      <c r="M116" s="335">
        <f>B116-L116</f>
        <v/>
      </c>
      <c r="N116" s="335">
        <f>D116+L116-B116</f>
        <v/>
      </c>
      <c r="O116" s="335">
        <f>O115+L116</f>
        <v/>
      </c>
      <c r="P116" s="335">
        <f>P115+N116</f>
        <v/>
      </c>
    </row>
    <row r="117">
      <c r="A117" t="n">
        <v>113</v>
      </c>
      <c r="B117" s="335">
        <f>MIN(A117,Assumptions!$B$6)*Assumptions!$B$4*Assumptions!$B$17</f>
        <v/>
      </c>
      <c r="C117" s="335">
        <f>MAX(0,MIN(1,(A117-'Scenario Inputs'!$N$7+1)/'Scenario Inputs'!$O$7))*'Scenario Inputs'!$H$7+MAX(0,MIN(1,(A117-'Scenario Inputs'!$N$8+1)/'Scenario Inputs'!$O$8))*'Scenario Inputs'!$H$8+MAX(0,MIN(1,(A117-'Scenario Inputs'!$N$9+1)/'Scenario Inputs'!$O$9))*'Scenario Inputs'!$H$9+MAX(0,MIN(1,(A117-'Scenario Inputs'!$N$10+1)/'Scenario Inputs'!$O$10))*'Scenario Inputs'!$H$10+MAX(0,MIN(1,(A117-'Scenario Inputs'!$N$11+1)/'Scenario Inputs'!$O$11))*'Scenario Inputs'!$H$11+MAX(0,MIN(1,(A117-'Scenario Inputs'!$N$12+1)/'Scenario Inputs'!$O$12))*'Scenario Inputs'!$H$12+MAX(0,MIN(1,(A117-'Scenario Inputs'!$N$13+1)/'Scenario Inputs'!$O$13))*'Scenario Inputs'!$H$13+MAX(0,MIN(1,(A117-'Scenario Inputs'!$N$14+1)/'Scenario Inputs'!$O$14))*'Scenario Inputs'!$H$14+MAX(0,MIN(1,(A117-'Scenario Inputs'!$N$15+1)/'Scenario Inputs'!$O$15))*'Scenario Inputs'!$H$15+MAX(0,MIN(1,(A117-'Scenario Inputs'!$N$16+1)/'Scenario Inputs'!$O$16))*'Scenario Inputs'!$H$16+MAX(0,MIN(1,(A117-'Scenario Inputs'!$N$17+1)/'Scenario Inputs'!$O$17))*'Scenario Inputs'!$H$17+MAX(0,MIN(1,(A117-'Scenario Inputs'!$N$18+1)/'Scenario Inputs'!$O$18))*'Scenario Inputs'!$H$18+MAX(0,MIN(1,(A117-'Scenario Inputs'!$N$19+1)/'Scenario Inputs'!$O$19))*'Scenario Inputs'!$H$19+MAX(0,MIN(1,(A117-'Scenario Inputs'!$N$20+1)/'Scenario Inputs'!$O$20))*'Scenario Inputs'!$H$20+MAX(0,MIN(1,(A117-'Scenario Inputs'!$N$21+1)/'Scenario Inputs'!$O$21))*'Scenario Inputs'!$H$21+MAX(0,MIN('Scenario Inputs'!$F$31,A117-'Scenario Inputs'!$F$37+1))*'Scenario Inputs'!$F$32+MAX(0,MIN('Scenario Inputs'!$F$31,A117-'Scenario Inputs'!$F$37+1))*'Scenario Inputs'!$F$36+MAX(0,MIN('Scenario Inputs'!$F$31,A117-'Scenario Inputs'!$F$37+1))*'Scenario Inputs'!$F$39+MAX(0,MIN(1,(A117-'Scenario Inputs'!$B$48+1)/'Scenario Inputs'!$B$49))*'Scenario Inputs'!$B$50</f>
        <v/>
      </c>
      <c r="D117" s="335">
        <f>MAX(0,MIN(1,(A117-'Scenario Inputs'!$N$7+1)/'Scenario Inputs'!$O$7))*'Scenario Inputs'!$J$7+MAX(0,MIN(1,(A117-'Scenario Inputs'!$N$8+1)/'Scenario Inputs'!$O$8))*'Scenario Inputs'!$J$8+MAX(0,MIN(1,(A117-'Scenario Inputs'!$N$9+1)/'Scenario Inputs'!$O$9))*'Scenario Inputs'!$J$9+MAX(0,MIN(1,(A117-'Scenario Inputs'!$N$10+1)/'Scenario Inputs'!$O$10))*'Scenario Inputs'!$J$10+MAX(0,MIN(1,(A117-'Scenario Inputs'!$N$11+1)/'Scenario Inputs'!$O$11))*'Scenario Inputs'!$J$11+MAX(0,MIN(1,(A117-'Scenario Inputs'!$N$12+1)/'Scenario Inputs'!$O$12))*'Scenario Inputs'!$J$12+MAX(0,MIN(1,(A117-'Scenario Inputs'!$N$13+1)/'Scenario Inputs'!$O$13))*'Scenario Inputs'!$J$13+MAX(0,MIN(1,(A117-'Scenario Inputs'!$N$14+1)/'Scenario Inputs'!$O$14))*'Scenario Inputs'!$J$14+MAX(0,MIN(1,(A117-'Scenario Inputs'!$N$15+1)/'Scenario Inputs'!$O$15))*'Scenario Inputs'!$J$15+MAX(0,MIN(1,(A117-'Scenario Inputs'!$N$16+1)/'Scenario Inputs'!$O$16))*'Scenario Inputs'!$J$16+MAX(0,MIN(1,(A117-'Scenario Inputs'!$N$17+1)/'Scenario Inputs'!$O$17))*'Scenario Inputs'!$J$17+MAX(0,MIN(1,(A117-'Scenario Inputs'!$N$18+1)/'Scenario Inputs'!$O$18))*'Scenario Inputs'!$J$18+MAX(0,MIN(1,(A117-'Scenario Inputs'!$N$19+1)/'Scenario Inputs'!$O$19))*'Scenario Inputs'!$J$19+MAX(0,MIN(1,(A117-'Scenario Inputs'!$N$20+1)/'Scenario Inputs'!$O$20))*'Scenario Inputs'!$J$20+MAX(0,MIN(1,(A117-'Scenario Inputs'!$N$21+1)/'Scenario Inputs'!$O$21))*'Scenario Inputs'!$J$21+MAX(0,MIN('Scenario Inputs'!$F$31,A117-'Scenario Inputs'!$F$37+1))*'Scenario Inputs'!$F$32+MAX(0,MIN('Scenario Inputs'!$F$31,A117-'Scenario Inputs'!$F$37+1))*'Scenario Inputs'!$F$36+MAX(0,MIN('Scenario Inputs'!$F$31,A117-'Scenario Inputs'!$F$37+1))*'Scenario Inputs'!$F$39+MAX(0,MIN(1,(A117-'Scenario Inputs'!$B$48+1)/'Scenario Inputs'!$B$49))*'Scenario Inputs'!$B$51</f>
        <v/>
      </c>
      <c r="E117" s="335">
        <f>C117-B117</f>
        <v/>
      </c>
      <c r="F117" s="335">
        <f>D117-B117</f>
        <v/>
      </c>
      <c r="G117" s="335">
        <f>G116+B117</f>
        <v/>
      </c>
      <c r="H117" s="335">
        <f>H116+C117</f>
        <v/>
      </c>
      <c r="I117" s="335">
        <f>H117-G117</f>
        <v/>
      </c>
      <c r="J117" s="335">
        <f>J116+D117-B117</f>
        <v/>
      </c>
      <c r="K117" s="335">
        <f>MAX(0,MIN(1,(A117-'Scenario Inputs'!$N$7+1)/'Scenario Inputs'!$O$7))*'Scenario Inputs'!$L$7+MAX(0,MIN(1,(A117-'Scenario Inputs'!$N$8+1)/'Scenario Inputs'!$O$8))*'Scenario Inputs'!$L$8+MAX(0,MIN(1,(A117-'Scenario Inputs'!$N$9+1)/'Scenario Inputs'!$O$9))*'Scenario Inputs'!$L$9+MAX(0,MIN(1,(A117-'Scenario Inputs'!$N$10+1)/'Scenario Inputs'!$O$10))*'Scenario Inputs'!$L$10+MAX(0,MIN(1,(A117-'Scenario Inputs'!$N$11+1)/'Scenario Inputs'!$O$11))*'Scenario Inputs'!$L$11+MAX(0,MIN(1,(A117-'Scenario Inputs'!$N$12+1)/'Scenario Inputs'!$O$12))*'Scenario Inputs'!$L$12+MAX(0,MIN(1,(A117-'Scenario Inputs'!$N$13+1)/'Scenario Inputs'!$O$13))*'Scenario Inputs'!$L$13+MAX(0,MIN(1,(A117-'Scenario Inputs'!$N$14+1)/'Scenario Inputs'!$O$14))*'Scenario Inputs'!$L$14+MAX(0,MIN(1,(A117-'Scenario Inputs'!$N$15+1)/'Scenario Inputs'!$O$15))*'Scenario Inputs'!$L$15+MAX(0,MIN(1,(A117-'Scenario Inputs'!$N$16+1)/'Scenario Inputs'!$O$16))*'Scenario Inputs'!$L$16+MAX(0,MIN(1,(A117-'Scenario Inputs'!$N$17+1)/'Scenario Inputs'!$O$17))*'Scenario Inputs'!$L$17+MAX(0,MIN(1,(A117-'Scenario Inputs'!$N$18+1)/'Scenario Inputs'!$O$18))*'Scenario Inputs'!$L$18+MAX(0,MIN(1,(A117-'Scenario Inputs'!$N$19+1)/'Scenario Inputs'!$O$19))*'Scenario Inputs'!$L$19+MAX(0,MIN(1,(A117-'Scenario Inputs'!$N$20+1)/'Scenario Inputs'!$O$20))*'Scenario Inputs'!$L$20+MAX(0,MIN(1,(A117-'Scenario Inputs'!$N$21+1)/'Scenario Inputs'!$O$21))*'Scenario Inputs'!$L$21+MAX(0,MIN(1,(A117-'Scenario Inputs'!$B$48+1)/'Scenario Inputs'!$B$49))*'Scenario Inputs'!$B$52</f>
        <v/>
      </c>
      <c r="L117" s="335">
        <f>K117*'Scenario Inputs'!$B$4</f>
        <v/>
      </c>
      <c r="M117" s="335">
        <f>B117-L117</f>
        <v/>
      </c>
      <c r="N117" s="335">
        <f>D117+L117-B117</f>
        <v/>
      </c>
      <c r="O117" s="335">
        <f>O116+L117</f>
        <v/>
      </c>
      <c r="P117" s="335">
        <f>P116+N117</f>
        <v/>
      </c>
    </row>
    <row r="118">
      <c r="A118" t="n">
        <v>114</v>
      </c>
      <c r="B118" s="335">
        <f>MIN(A118,Assumptions!$B$6)*Assumptions!$B$4*Assumptions!$B$17</f>
        <v/>
      </c>
      <c r="C118" s="335">
        <f>MAX(0,MIN(1,(A118-'Scenario Inputs'!$N$7+1)/'Scenario Inputs'!$O$7))*'Scenario Inputs'!$H$7+MAX(0,MIN(1,(A118-'Scenario Inputs'!$N$8+1)/'Scenario Inputs'!$O$8))*'Scenario Inputs'!$H$8+MAX(0,MIN(1,(A118-'Scenario Inputs'!$N$9+1)/'Scenario Inputs'!$O$9))*'Scenario Inputs'!$H$9+MAX(0,MIN(1,(A118-'Scenario Inputs'!$N$10+1)/'Scenario Inputs'!$O$10))*'Scenario Inputs'!$H$10+MAX(0,MIN(1,(A118-'Scenario Inputs'!$N$11+1)/'Scenario Inputs'!$O$11))*'Scenario Inputs'!$H$11+MAX(0,MIN(1,(A118-'Scenario Inputs'!$N$12+1)/'Scenario Inputs'!$O$12))*'Scenario Inputs'!$H$12+MAX(0,MIN(1,(A118-'Scenario Inputs'!$N$13+1)/'Scenario Inputs'!$O$13))*'Scenario Inputs'!$H$13+MAX(0,MIN(1,(A118-'Scenario Inputs'!$N$14+1)/'Scenario Inputs'!$O$14))*'Scenario Inputs'!$H$14+MAX(0,MIN(1,(A118-'Scenario Inputs'!$N$15+1)/'Scenario Inputs'!$O$15))*'Scenario Inputs'!$H$15+MAX(0,MIN(1,(A118-'Scenario Inputs'!$N$16+1)/'Scenario Inputs'!$O$16))*'Scenario Inputs'!$H$16+MAX(0,MIN(1,(A118-'Scenario Inputs'!$N$17+1)/'Scenario Inputs'!$O$17))*'Scenario Inputs'!$H$17+MAX(0,MIN(1,(A118-'Scenario Inputs'!$N$18+1)/'Scenario Inputs'!$O$18))*'Scenario Inputs'!$H$18+MAX(0,MIN(1,(A118-'Scenario Inputs'!$N$19+1)/'Scenario Inputs'!$O$19))*'Scenario Inputs'!$H$19+MAX(0,MIN(1,(A118-'Scenario Inputs'!$N$20+1)/'Scenario Inputs'!$O$20))*'Scenario Inputs'!$H$20+MAX(0,MIN(1,(A118-'Scenario Inputs'!$N$21+1)/'Scenario Inputs'!$O$21))*'Scenario Inputs'!$H$21+MAX(0,MIN('Scenario Inputs'!$F$31,A118-'Scenario Inputs'!$F$37+1))*'Scenario Inputs'!$F$32+MAX(0,MIN('Scenario Inputs'!$F$31,A118-'Scenario Inputs'!$F$37+1))*'Scenario Inputs'!$F$36+MAX(0,MIN('Scenario Inputs'!$F$31,A118-'Scenario Inputs'!$F$37+1))*'Scenario Inputs'!$F$39+MAX(0,MIN(1,(A118-'Scenario Inputs'!$B$48+1)/'Scenario Inputs'!$B$49))*'Scenario Inputs'!$B$50</f>
        <v/>
      </c>
      <c r="D118" s="335">
        <f>MAX(0,MIN(1,(A118-'Scenario Inputs'!$N$7+1)/'Scenario Inputs'!$O$7))*'Scenario Inputs'!$J$7+MAX(0,MIN(1,(A118-'Scenario Inputs'!$N$8+1)/'Scenario Inputs'!$O$8))*'Scenario Inputs'!$J$8+MAX(0,MIN(1,(A118-'Scenario Inputs'!$N$9+1)/'Scenario Inputs'!$O$9))*'Scenario Inputs'!$J$9+MAX(0,MIN(1,(A118-'Scenario Inputs'!$N$10+1)/'Scenario Inputs'!$O$10))*'Scenario Inputs'!$J$10+MAX(0,MIN(1,(A118-'Scenario Inputs'!$N$11+1)/'Scenario Inputs'!$O$11))*'Scenario Inputs'!$J$11+MAX(0,MIN(1,(A118-'Scenario Inputs'!$N$12+1)/'Scenario Inputs'!$O$12))*'Scenario Inputs'!$J$12+MAX(0,MIN(1,(A118-'Scenario Inputs'!$N$13+1)/'Scenario Inputs'!$O$13))*'Scenario Inputs'!$J$13+MAX(0,MIN(1,(A118-'Scenario Inputs'!$N$14+1)/'Scenario Inputs'!$O$14))*'Scenario Inputs'!$J$14+MAX(0,MIN(1,(A118-'Scenario Inputs'!$N$15+1)/'Scenario Inputs'!$O$15))*'Scenario Inputs'!$J$15+MAX(0,MIN(1,(A118-'Scenario Inputs'!$N$16+1)/'Scenario Inputs'!$O$16))*'Scenario Inputs'!$J$16+MAX(0,MIN(1,(A118-'Scenario Inputs'!$N$17+1)/'Scenario Inputs'!$O$17))*'Scenario Inputs'!$J$17+MAX(0,MIN(1,(A118-'Scenario Inputs'!$N$18+1)/'Scenario Inputs'!$O$18))*'Scenario Inputs'!$J$18+MAX(0,MIN(1,(A118-'Scenario Inputs'!$N$19+1)/'Scenario Inputs'!$O$19))*'Scenario Inputs'!$J$19+MAX(0,MIN(1,(A118-'Scenario Inputs'!$N$20+1)/'Scenario Inputs'!$O$20))*'Scenario Inputs'!$J$20+MAX(0,MIN(1,(A118-'Scenario Inputs'!$N$21+1)/'Scenario Inputs'!$O$21))*'Scenario Inputs'!$J$21+MAX(0,MIN('Scenario Inputs'!$F$31,A118-'Scenario Inputs'!$F$37+1))*'Scenario Inputs'!$F$32+MAX(0,MIN('Scenario Inputs'!$F$31,A118-'Scenario Inputs'!$F$37+1))*'Scenario Inputs'!$F$36+MAX(0,MIN('Scenario Inputs'!$F$31,A118-'Scenario Inputs'!$F$37+1))*'Scenario Inputs'!$F$39+MAX(0,MIN(1,(A118-'Scenario Inputs'!$B$48+1)/'Scenario Inputs'!$B$49))*'Scenario Inputs'!$B$51</f>
        <v/>
      </c>
      <c r="E118" s="335">
        <f>C118-B118</f>
        <v/>
      </c>
      <c r="F118" s="335">
        <f>D118-B118</f>
        <v/>
      </c>
      <c r="G118" s="335">
        <f>G117+B118</f>
        <v/>
      </c>
      <c r="H118" s="335">
        <f>H117+C118</f>
        <v/>
      </c>
      <c r="I118" s="335">
        <f>H118-G118</f>
        <v/>
      </c>
      <c r="J118" s="335">
        <f>J117+D118-B118</f>
        <v/>
      </c>
      <c r="K118" s="335">
        <f>MAX(0,MIN(1,(A118-'Scenario Inputs'!$N$7+1)/'Scenario Inputs'!$O$7))*'Scenario Inputs'!$L$7+MAX(0,MIN(1,(A118-'Scenario Inputs'!$N$8+1)/'Scenario Inputs'!$O$8))*'Scenario Inputs'!$L$8+MAX(0,MIN(1,(A118-'Scenario Inputs'!$N$9+1)/'Scenario Inputs'!$O$9))*'Scenario Inputs'!$L$9+MAX(0,MIN(1,(A118-'Scenario Inputs'!$N$10+1)/'Scenario Inputs'!$O$10))*'Scenario Inputs'!$L$10+MAX(0,MIN(1,(A118-'Scenario Inputs'!$N$11+1)/'Scenario Inputs'!$O$11))*'Scenario Inputs'!$L$11+MAX(0,MIN(1,(A118-'Scenario Inputs'!$N$12+1)/'Scenario Inputs'!$O$12))*'Scenario Inputs'!$L$12+MAX(0,MIN(1,(A118-'Scenario Inputs'!$N$13+1)/'Scenario Inputs'!$O$13))*'Scenario Inputs'!$L$13+MAX(0,MIN(1,(A118-'Scenario Inputs'!$N$14+1)/'Scenario Inputs'!$O$14))*'Scenario Inputs'!$L$14+MAX(0,MIN(1,(A118-'Scenario Inputs'!$N$15+1)/'Scenario Inputs'!$O$15))*'Scenario Inputs'!$L$15+MAX(0,MIN(1,(A118-'Scenario Inputs'!$N$16+1)/'Scenario Inputs'!$O$16))*'Scenario Inputs'!$L$16+MAX(0,MIN(1,(A118-'Scenario Inputs'!$N$17+1)/'Scenario Inputs'!$O$17))*'Scenario Inputs'!$L$17+MAX(0,MIN(1,(A118-'Scenario Inputs'!$N$18+1)/'Scenario Inputs'!$O$18))*'Scenario Inputs'!$L$18+MAX(0,MIN(1,(A118-'Scenario Inputs'!$N$19+1)/'Scenario Inputs'!$O$19))*'Scenario Inputs'!$L$19+MAX(0,MIN(1,(A118-'Scenario Inputs'!$N$20+1)/'Scenario Inputs'!$O$20))*'Scenario Inputs'!$L$20+MAX(0,MIN(1,(A118-'Scenario Inputs'!$N$21+1)/'Scenario Inputs'!$O$21))*'Scenario Inputs'!$L$21+MAX(0,MIN(1,(A118-'Scenario Inputs'!$B$48+1)/'Scenario Inputs'!$B$49))*'Scenario Inputs'!$B$52</f>
        <v/>
      </c>
      <c r="L118" s="335">
        <f>K118*'Scenario Inputs'!$B$4</f>
        <v/>
      </c>
      <c r="M118" s="335">
        <f>B118-L118</f>
        <v/>
      </c>
      <c r="N118" s="335">
        <f>D118+L118-B118</f>
        <v/>
      </c>
      <c r="O118" s="335">
        <f>O117+L118</f>
        <v/>
      </c>
      <c r="P118" s="335">
        <f>P117+N118</f>
        <v/>
      </c>
    </row>
    <row r="119">
      <c r="A119" t="n">
        <v>115</v>
      </c>
      <c r="B119" s="335">
        <f>MIN(A119,Assumptions!$B$6)*Assumptions!$B$4*Assumptions!$B$17</f>
        <v/>
      </c>
      <c r="C119" s="335">
        <f>MAX(0,MIN(1,(A119-'Scenario Inputs'!$N$7+1)/'Scenario Inputs'!$O$7))*'Scenario Inputs'!$H$7+MAX(0,MIN(1,(A119-'Scenario Inputs'!$N$8+1)/'Scenario Inputs'!$O$8))*'Scenario Inputs'!$H$8+MAX(0,MIN(1,(A119-'Scenario Inputs'!$N$9+1)/'Scenario Inputs'!$O$9))*'Scenario Inputs'!$H$9+MAX(0,MIN(1,(A119-'Scenario Inputs'!$N$10+1)/'Scenario Inputs'!$O$10))*'Scenario Inputs'!$H$10+MAX(0,MIN(1,(A119-'Scenario Inputs'!$N$11+1)/'Scenario Inputs'!$O$11))*'Scenario Inputs'!$H$11+MAX(0,MIN(1,(A119-'Scenario Inputs'!$N$12+1)/'Scenario Inputs'!$O$12))*'Scenario Inputs'!$H$12+MAX(0,MIN(1,(A119-'Scenario Inputs'!$N$13+1)/'Scenario Inputs'!$O$13))*'Scenario Inputs'!$H$13+MAX(0,MIN(1,(A119-'Scenario Inputs'!$N$14+1)/'Scenario Inputs'!$O$14))*'Scenario Inputs'!$H$14+MAX(0,MIN(1,(A119-'Scenario Inputs'!$N$15+1)/'Scenario Inputs'!$O$15))*'Scenario Inputs'!$H$15+MAX(0,MIN(1,(A119-'Scenario Inputs'!$N$16+1)/'Scenario Inputs'!$O$16))*'Scenario Inputs'!$H$16+MAX(0,MIN(1,(A119-'Scenario Inputs'!$N$17+1)/'Scenario Inputs'!$O$17))*'Scenario Inputs'!$H$17+MAX(0,MIN(1,(A119-'Scenario Inputs'!$N$18+1)/'Scenario Inputs'!$O$18))*'Scenario Inputs'!$H$18+MAX(0,MIN(1,(A119-'Scenario Inputs'!$N$19+1)/'Scenario Inputs'!$O$19))*'Scenario Inputs'!$H$19+MAX(0,MIN(1,(A119-'Scenario Inputs'!$N$20+1)/'Scenario Inputs'!$O$20))*'Scenario Inputs'!$H$20+MAX(0,MIN(1,(A119-'Scenario Inputs'!$N$21+1)/'Scenario Inputs'!$O$21))*'Scenario Inputs'!$H$21+MAX(0,MIN('Scenario Inputs'!$F$31,A119-'Scenario Inputs'!$F$37+1))*'Scenario Inputs'!$F$32+MAX(0,MIN('Scenario Inputs'!$F$31,A119-'Scenario Inputs'!$F$37+1))*'Scenario Inputs'!$F$36+MAX(0,MIN('Scenario Inputs'!$F$31,A119-'Scenario Inputs'!$F$37+1))*'Scenario Inputs'!$F$39+MAX(0,MIN(1,(A119-'Scenario Inputs'!$B$48+1)/'Scenario Inputs'!$B$49))*'Scenario Inputs'!$B$50</f>
        <v/>
      </c>
      <c r="D119" s="335">
        <f>MAX(0,MIN(1,(A119-'Scenario Inputs'!$N$7+1)/'Scenario Inputs'!$O$7))*'Scenario Inputs'!$J$7+MAX(0,MIN(1,(A119-'Scenario Inputs'!$N$8+1)/'Scenario Inputs'!$O$8))*'Scenario Inputs'!$J$8+MAX(0,MIN(1,(A119-'Scenario Inputs'!$N$9+1)/'Scenario Inputs'!$O$9))*'Scenario Inputs'!$J$9+MAX(0,MIN(1,(A119-'Scenario Inputs'!$N$10+1)/'Scenario Inputs'!$O$10))*'Scenario Inputs'!$J$10+MAX(0,MIN(1,(A119-'Scenario Inputs'!$N$11+1)/'Scenario Inputs'!$O$11))*'Scenario Inputs'!$J$11+MAX(0,MIN(1,(A119-'Scenario Inputs'!$N$12+1)/'Scenario Inputs'!$O$12))*'Scenario Inputs'!$J$12+MAX(0,MIN(1,(A119-'Scenario Inputs'!$N$13+1)/'Scenario Inputs'!$O$13))*'Scenario Inputs'!$J$13+MAX(0,MIN(1,(A119-'Scenario Inputs'!$N$14+1)/'Scenario Inputs'!$O$14))*'Scenario Inputs'!$J$14+MAX(0,MIN(1,(A119-'Scenario Inputs'!$N$15+1)/'Scenario Inputs'!$O$15))*'Scenario Inputs'!$J$15+MAX(0,MIN(1,(A119-'Scenario Inputs'!$N$16+1)/'Scenario Inputs'!$O$16))*'Scenario Inputs'!$J$16+MAX(0,MIN(1,(A119-'Scenario Inputs'!$N$17+1)/'Scenario Inputs'!$O$17))*'Scenario Inputs'!$J$17+MAX(0,MIN(1,(A119-'Scenario Inputs'!$N$18+1)/'Scenario Inputs'!$O$18))*'Scenario Inputs'!$J$18+MAX(0,MIN(1,(A119-'Scenario Inputs'!$N$19+1)/'Scenario Inputs'!$O$19))*'Scenario Inputs'!$J$19+MAX(0,MIN(1,(A119-'Scenario Inputs'!$N$20+1)/'Scenario Inputs'!$O$20))*'Scenario Inputs'!$J$20+MAX(0,MIN(1,(A119-'Scenario Inputs'!$N$21+1)/'Scenario Inputs'!$O$21))*'Scenario Inputs'!$J$21+MAX(0,MIN('Scenario Inputs'!$F$31,A119-'Scenario Inputs'!$F$37+1))*'Scenario Inputs'!$F$32+MAX(0,MIN('Scenario Inputs'!$F$31,A119-'Scenario Inputs'!$F$37+1))*'Scenario Inputs'!$F$36+MAX(0,MIN('Scenario Inputs'!$F$31,A119-'Scenario Inputs'!$F$37+1))*'Scenario Inputs'!$F$39+MAX(0,MIN(1,(A119-'Scenario Inputs'!$B$48+1)/'Scenario Inputs'!$B$49))*'Scenario Inputs'!$B$51</f>
        <v/>
      </c>
      <c r="E119" s="335">
        <f>C119-B119</f>
        <v/>
      </c>
      <c r="F119" s="335">
        <f>D119-B119</f>
        <v/>
      </c>
      <c r="G119" s="335">
        <f>G118+B119</f>
        <v/>
      </c>
      <c r="H119" s="335">
        <f>H118+C119</f>
        <v/>
      </c>
      <c r="I119" s="335">
        <f>H119-G119</f>
        <v/>
      </c>
      <c r="J119" s="335">
        <f>J118+D119-B119</f>
        <v/>
      </c>
      <c r="K119" s="335">
        <f>MAX(0,MIN(1,(A119-'Scenario Inputs'!$N$7+1)/'Scenario Inputs'!$O$7))*'Scenario Inputs'!$L$7+MAX(0,MIN(1,(A119-'Scenario Inputs'!$N$8+1)/'Scenario Inputs'!$O$8))*'Scenario Inputs'!$L$8+MAX(0,MIN(1,(A119-'Scenario Inputs'!$N$9+1)/'Scenario Inputs'!$O$9))*'Scenario Inputs'!$L$9+MAX(0,MIN(1,(A119-'Scenario Inputs'!$N$10+1)/'Scenario Inputs'!$O$10))*'Scenario Inputs'!$L$10+MAX(0,MIN(1,(A119-'Scenario Inputs'!$N$11+1)/'Scenario Inputs'!$O$11))*'Scenario Inputs'!$L$11+MAX(0,MIN(1,(A119-'Scenario Inputs'!$N$12+1)/'Scenario Inputs'!$O$12))*'Scenario Inputs'!$L$12+MAX(0,MIN(1,(A119-'Scenario Inputs'!$N$13+1)/'Scenario Inputs'!$O$13))*'Scenario Inputs'!$L$13+MAX(0,MIN(1,(A119-'Scenario Inputs'!$N$14+1)/'Scenario Inputs'!$O$14))*'Scenario Inputs'!$L$14+MAX(0,MIN(1,(A119-'Scenario Inputs'!$N$15+1)/'Scenario Inputs'!$O$15))*'Scenario Inputs'!$L$15+MAX(0,MIN(1,(A119-'Scenario Inputs'!$N$16+1)/'Scenario Inputs'!$O$16))*'Scenario Inputs'!$L$16+MAX(0,MIN(1,(A119-'Scenario Inputs'!$N$17+1)/'Scenario Inputs'!$O$17))*'Scenario Inputs'!$L$17+MAX(0,MIN(1,(A119-'Scenario Inputs'!$N$18+1)/'Scenario Inputs'!$O$18))*'Scenario Inputs'!$L$18+MAX(0,MIN(1,(A119-'Scenario Inputs'!$N$19+1)/'Scenario Inputs'!$O$19))*'Scenario Inputs'!$L$19+MAX(0,MIN(1,(A119-'Scenario Inputs'!$N$20+1)/'Scenario Inputs'!$O$20))*'Scenario Inputs'!$L$20+MAX(0,MIN(1,(A119-'Scenario Inputs'!$N$21+1)/'Scenario Inputs'!$O$21))*'Scenario Inputs'!$L$21+MAX(0,MIN(1,(A119-'Scenario Inputs'!$B$48+1)/'Scenario Inputs'!$B$49))*'Scenario Inputs'!$B$52</f>
        <v/>
      </c>
      <c r="L119" s="335">
        <f>K119*'Scenario Inputs'!$B$4</f>
        <v/>
      </c>
      <c r="M119" s="335">
        <f>B119-L119</f>
        <v/>
      </c>
      <c r="N119" s="335">
        <f>D119+L119-B119</f>
        <v/>
      </c>
      <c r="O119" s="335">
        <f>O118+L119</f>
        <v/>
      </c>
      <c r="P119" s="335">
        <f>P118+N119</f>
        <v/>
      </c>
    </row>
    <row r="120">
      <c r="A120" t="n">
        <v>116</v>
      </c>
      <c r="B120" s="335">
        <f>MIN(A120,Assumptions!$B$6)*Assumptions!$B$4*Assumptions!$B$17</f>
        <v/>
      </c>
      <c r="C120" s="335">
        <f>MAX(0,MIN(1,(A120-'Scenario Inputs'!$N$7+1)/'Scenario Inputs'!$O$7))*'Scenario Inputs'!$H$7+MAX(0,MIN(1,(A120-'Scenario Inputs'!$N$8+1)/'Scenario Inputs'!$O$8))*'Scenario Inputs'!$H$8+MAX(0,MIN(1,(A120-'Scenario Inputs'!$N$9+1)/'Scenario Inputs'!$O$9))*'Scenario Inputs'!$H$9+MAX(0,MIN(1,(A120-'Scenario Inputs'!$N$10+1)/'Scenario Inputs'!$O$10))*'Scenario Inputs'!$H$10+MAX(0,MIN(1,(A120-'Scenario Inputs'!$N$11+1)/'Scenario Inputs'!$O$11))*'Scenario Inputs'!$H$11+MAX(0,MIN(1,(A120-'Scenario Inputs'!$N$12+1)/'Scenario Inputs'!$O$12))*'Scenario Inputs'!$H$12+MAX(0,MIN(1,(A120-'Scenario Inputs'!$N$13+1)/'Scenario Inputs'!$O$13))*'Scenario Inputs'!$H$13+MAX(0,MIN(1,(A120-'Scenario Inputs'!$N$14+1)/'Scenario Inputs'!$O$14))*'Scenario Inputs'!$H$14+MAX(0,MIN(1,(A120-'Scenario Inputs'!$N$15+1)/'Scenario Inputs'!$O$15))*'Scenario Inputs'!$H$15+MAX(0,MIN(1,(A120-'Scenario Inputs'!$N$16+1)/'Scenario Inputs'!$O$16))*'Scenario Inputs'!$H$16+MAX(0,MIN(1,(A120-'Scenario Inputs'!$N$17+1)/'Scenario Inputs'!$O$17))*'Scenario Inputs'!$H$17+MAX(0,MIN(1,(A120-'Scenario Inputs'!$N$18+1)/'Scenario Inputs'!$O$18))*'Scenario Inputs'!$H$18+MAX(0,MIN(1,(A120-'Scenario Inputs'!$N$19+1)/'Scenario Inputs'!$O$19))*'Scenario Inputs'!$H$19+MAX(0,MIN(1,(A120-'Scenario Inputs'!$N$20+1)/'Scenario Inputs'!$O$20))*'Scenario Inputs'!$H$20+MAX(0,MIN(1,(A120-'Scenario Inputs'!$N$21+1)/'Scenario Inputs'!$O$21))*'Scenario Inputs'!$H$21+MAX(0,MIN('Scenario Inputs'!$F$31,A120-'Scenario Inputs'!$F$37+1))*'Scenario Inputs'!$F$32+MAX(0,MIN('Scenario Inputs'!$F$31,A120-'Scenario Inputs'!$F$37+1))*'Scenario Inputs'!$F$36+MAX(0,MIN('Scenario Inputs'!$F$31,A120-'Scenario Inputs'!$F$37+1))*'Scenario Inputs'!$F$39+MAX(0,MIN(1,(A120-'Scenario Inputs'!$B$48+1)/'Scenario Inputs'!$B$49))*'Scenario Inputs'!$B$50</f>
        <v/>
      </c>
      <c r="D120" s="335">
        <f>MAX(0,MIN(1,(A120-'Scenario Inputs'!$N$7+1)/'Scenario Inputs'!$O$7))*'Scenario Inputs'!$J$7+MAX(0,MIN(1,(A120-'Scenario Inputs'!$N$8+1)/'Scenario Inputs'!$O$8))*'Scenario Inputs'!$J$8+MAX(0,MIN(1,(A120-'Scenario Inputs'!$N$9+1)/'Scenario Inputs'!$O$9))*'Scenario Inputs'!$J$9+MAX(0,MIN(1,(A120-'Scenario Inputs'!$N$10+1)/'Scenario Inputs'!$O$10))*'Scenario Inputs'!$J$10+MAX(0,MIN(1,(A120-'Scenario Inputs'!$N$11+1)/'Scenario Inputs'!$O$11))*'Scenario Inputs'!$J$11+MAX(0,MIN(1,(A120-'Scenario Inputs'!$N$12+1)/'Scenario Inputs'!$O$12))*'Scenario Inputs'!$J$12+MAX(0,MIN(1,(A120-'Scenario Inputs'!$N$13+1)/'Scenario Inputs'!$O$13))*'Scenario Inputs'!$J$13+MAX(0,MIN(1,(A120-'Scenario Inputs'!$N$14+1)/'Scenario Inputs'!$O$14))*'Scenario Inputs'!$J$14+MAX(0,MIN(1,(A120-'Scenario Inputs'!$N$15+1)/'Scenario Inputs'!$O$15))*'Scenario Inputs'!$J$15+MAX(0,MIN(1,(A120-'Scenario Inputs'!$N$16+1)/'Scenario Inputs'!$O$16))*'Scenario Inputs'!$J$16+MAX(0,MIN(1,(A120-'Scenario Inputs'!$N$17+1)/'Scenario Inputs'!$O$17))*'Scenario Inputs'!$J$17+MAX(0,MIN(1,(A120-'Scenario Inputs'!$N$18+1)/'Scenario Inputs'!$O$18))*'Scenario Inputs'!$J$18+MAX(0,MIN(1,(A120-'Scenario Inputs'!$N$19+1)/'Scenario Inputs'!$O$19))*'Scenario Inputs'!$J$19+MAX(0,MIN(1,(A120-'Scenario Inputs'!$N$20+1)/'Scenario Inputs'!$O$20))*'Scenario Inputs'!$J$20+MAX(0,MIN(1,(A120-'Scenario Inputs'!$N$21+1)/'Scenario Inputs'!$O$21))*'Scenario Inputs'!$J$21+MAX(0,MIN('Scenario Inputs'!$F$31,A120-'Scenario Inputs'!$F$37+1))*'Scenario Inputs'!$F$32+MAX(0,MIN('Scenario Inputs'!$F$31,A120-'Scenario Inputs'!$F$37+1))*'Scenario Inputs'!$F$36+MAX(0,MIN('Scenario Inputs'!$F$31,A120-'Scenario Inputs'!$F$37+1))*'Scenario Inputs'!$F$39+MAX(0,MIN(1,(A120-'Scenario Inputs'!$B$48+1)/'Scenario Inputs'!$B$49))*'Scenario Inputs'!$B$51</f>
        <v/>
      </c>
      <c r="E120" s="335">
        <f>C120-B120</f>
        <v/>
      </c>
      <c r="F120" s="335">
        <f>D120-B120</f>
        <v/>
      </c>
      <c r="G120" s="335">
        <f>G119+B120</f>
        <v/>
      </c>
      <c r="H120" s="335">
        <f>H119+C120</f>
        <v/>
      </c>
      <c r="I120" s="335">
        <f>H120-G120</f>
        <v/>
      </c>
      <c r="J120" s="335">
        <f>J119+D120-B120</f>
        <v/>
      </c>
      <c r="K120" s="335">
        <f>MAX(0,MIN(1,(A120-'Scenario Inputs'!$N$7+1)/'Scenario Inputs'!$O$7))*'Scenario Inputs'!$L$7+MAX(0,MIN(1,(A120-'Scenario Inputs'!$N$8+1)/'Scenario Inputs'!$O$8))*'Scenario Inputs'!$L$8+MAX(0,MIN(1,(A120-'Scenario Inputs'!$N$9+1)/'Scenario Inputs'!$O$9))*'Scenario Inputs'!$L$9+MAX(0,MIN(1,(A120-'Scenario Inputs'!$N$10+1)/'Scenario Inputs'!$O$10))*'Scenario Inputs'!$L$10+MAX(0,MIN(1,(A120-'Scenario Inputs'!$N$11+1)/'Scenario Inputs'!$O$11))*'Scenario Inputs'!$L$11+MAX(0,MIN(1,(A120-'Scenario Inputs'!$N$12+1)/'Scenario Inputs'!$O$12))*'Scenario Inputs'!$L$12+MAX(0,MIN(1,(A120-'Scenario Inputs'!$N$13+1)/'Scenario Inputs'!$O$13))*'Scenario Inputs'!$L$13+MAX(0,MIN(1,(A120-'Scenario Inputs'!$N$14+1)/'Scenario Inputs'!$O$14))*'Scenario Inputs'!$L$14+MAX(0,MIN(1,(A120-'Scenario Inputs'!$N$15+1)/'Scenario Inputs'!$O$15))*'Scenario Inputs'!$L$15+MAX(0,MIN(1,(A120-'Scenario Inputs'!$N$16+1)/'Scenario Inputs'!$O$16))*'Scenario Inputs'!$L$16+MAX(0,MIN(1,(A120-'Scenario Inputs'!$N$17+1)/'Scenario Inputs'!$O$17))*'Scenario Inputs'!$L$17+MAX(0,MIN(1,(A120-'Scenario Inputs'!$N$18+1)/'Scenario Inputs'!$O$18))*'Scenario Inputs'!$L$18+MAX(0,MIN(1,(A120-'Scenario Inputs'!$N$19+1)/'Scenario Inputs'!$O$19))*'Scenario Inputs'!$L$19+MAX(0,MIN(1,(A120-'Scenario Inputs'!$N$20+1)/'Scenario Inputs'!$O$20))*'Scenario Inputs'!$L$20+MAX(0,MIN(1,(A120-'Scenario Inputs'!$N$21+1)/'Scenario Inputs'!$O$21))*'Scenario Inputs'!$L$21+MAX(0,MIN(1,(A120-'Scenario Inputs'!$B$48+1)/'Scenario Inputs'!$B$49))*'Scenario Inputs'!$B$52</f>
        <v/>
      </c>
      <c r="L120" s="335">
        <f>K120*'Scenario Inputs'!$B$4</f>
        <v/>
      </c>
      <c r="M120" s="335">
        <f>B120-L120</f>
        <v/>
      </c>
      <c r="N120" s="335">
        <f>D120+L120-B120</f>
        <v/>
      </c>
      <c r="O120" s="335">
        <f>O119+L120</f>
        <v/>
      </c>
      <c r="P120" s="335">
        <f>P119+N120</f>
        <v/>
      </c>
    </row>
    <row r="121">
      <c r="A121" t="n">
        <v>117</v>
      </c>
      <c r="B121" s="335">
        <f>MIN(A121,Assumptions!$B$6)*Assumptions!$B$4*Assumptions!$B$17</f>
        <v/>
      </c>
      <c r="C121" s="335">
        <f>MAX(0,MIN(1,(A121-'Scenario Inputs'!$N$7+1)/'Scenario Inputs'!$O$7))*'Scenario Inputs'!$H$7+MAX(0,MIN(1,(A121-'Scenario Inputs'!$N$8+1)/'Scenario Inputs'!$O$8))*'Scenario Inputs'!$H$8+MAX(0,MIN(1,(A121-'Scenario Inputs'!$N$9+1)/'Scenario Inputs'!$O$9))*'Scenario Inputs'!$H$9+MAX(0,MIN(1,(A121-'Scenario Inputs'!$N$10+1)/'Scenario Inputs'!$O$10))*'Scenario Inputs'!$H$10+MAX(0,MIN(1,(A121-'Scenario Inputs'!$N$11+1)/'Scenario Inputs'!$O$11))*'Scenario Inputs'!$H$11+MAX(0,MIN(1,(A121-'Scenario Inputs'!$N$12+1)/'Scenario Inputs'!$O$12))*'Scenario Inputs'!$H$12+MAX(0,MIN(1,(A121-'Scenario Inputs'!$N$13+1)/'Scenario Inputs'!$O$13))*'Scenario Inputs'!$H$13+MAX(0,MIN(1,(A121-'Scenario Inputs'!$N$14+1)/'Scenario Inputs'!$O$14))*'Scenario Inputs'!$H$14+MAX(0,MIN(1,(A121-'Scenario Inputs'!$N$15+1)/'Scenario Inputs'!$O$15))*'Scenario Inputs'!$H$15+MAX(0,MIN(1,(A121-'Scenario Inputs'!$N$16+1)/'Scenario Inputs'!$O$16))*'Scenario Inputs'!$H$16+MAX(0,MIN(1,(A121-'Scenario Inputs'!$N$17+1)/'Scenario Inputs'!$O$17))*'Scenario Inputs'!$H$17+MAX(0,MIN(1,(A121-'Scenario Inputs'!$N$18+1)/'Scenario Inputs'!$O$18))*'Scenario Inputs'!$H$18+MAX(0,MIN(1,(A121-'Scenario Inputs'!$N$19+1)/'Scenario Inputs'!$O$19))*'Scenario Inputs'!$H$19+MAX(0,MIN(1,(A121-'Scenario Inputs'!$N$20+1)/'Scenario Inputs'!$O$20))*'Scenario Inputs'!$H$20+MAX(0,MIN(1,(A121-'Scenario Inputs'!$N$21+1)/'Scenario Inputs'!$O$21))*'Scenario Inputs'!$H$21+MAX(0,MIN('Scenario Inputs'!$F$31,A121-'Scenario Inputs'!$F$37+1))*'Scenario Inputs'!$F$32+MAX(0,MIN('Scenario Inputs'!$F$31,A121-'Scenario Inputs'!$F$37+1))*'Scenario Inputs'!$F$36+MAX(0,MIN('Scenario Inputs'!$F$31,A121-'Scenario Inputs'!$F$37+1))*'Scenario Inputs'!$F$39+MAX(0,MIN(1,(A121-'Scenario Inputs'!$B$48+1)/'Scenario Inputs'!$B$49))*'Scenario Inputs'!$B$50</f>
        <v/>
      </c>
      <c r="D121" s="335">
        <f>MAX(0,MIN(1,(A121-'Scenario Inputs'!$N$7+1)/'Scenario Inputs'!$O$7))*'Scenario Inputs'!$J$7+MAX(0,MIN(1,(A121-'Scenario Inputs'!$N$8+1)/'Scenario Inputs'!$O$8))*'Scenario Inputs'!$J$8+MAX(0,MIN(1,(A121-'Scenario Inputs'!$N$9+1)/'Scenario Inputs'!$O$9))*'Scenario Inputs'!$J$9+MAX(0,MIN(1,(A121-'Scenario Inputs'!$N$10+1)/'Scenario Inputs'!$O$10))*'Scenario Inputs'!$J$10+MAX(0,MIN(1,(A121-'Scenario Inputs'!$N$11+1)/'Scenario Inputs'!$O$11))*'Scenario Inputs'!$J$11+MAX(0,MIN(1,(A121-'Scenario Inputs'!$N$12+1)/'Scenario Inputs'!$O$12))*'Scenario Inputs'!$J$12+MAX(0,MIN(1,(A121-'Scenario Inputs'!$N$13+1)/'Scenario Inputs'!$O$13))*'Scenario Inputs'!$J$13+MAX(0,MIN(1,(A121-'Scenario Inputs'!$N$14+1)/'Scenario Inputs'!$O$14))*'Scenario Inputs'!$J$14+MAX(0,MIN(1,(A121-'Scenario Inputs'!$N$15+1)/'Scenario Inputs'!$O$15))*'Scenario Inputs'!$J$15+MAX(0,MIN(1,(A121-'Scenario Inputs'!$N$16+1)/'Scenario Inputs'!$O$16))*'Scenario Inputs'!$J$16+MAX(0,MIN(1,(A121-'Scenario Inputs'!$N$17+1)/'Scenario Inputs'!$O$17))*'Scenario Inputs'!$J$17+MAX(0,MIN(1,(A121-'Scenario Inputs'!$N$18+1)/'Scenario Inputs'!$O$18))*'Scenario Inputs'!$J$18+MAX(0,MIN(1,(A121-'Scenario Inputs'!$N$19+1)/'Scenario Inputs'!$O$19))*'Scenario Inputs'!$J$19+MAX(0,MIN(1,(A121-'Scenario Inputs'!$N$20+1)/'Scenario Inputs'!$O$20))*'Scenario Inputs'!$J$20+MAX(0,MIN(1,(A121-'Scenario Inputs'!$N$21+1)/'Scenario Inputs'!$O$21))*'Scenario Inputs'!$J$21+MAX(0,MIN('Scenario Inputs'!$F$31,A121-'Scenario Inputs'!$F$37+1))*'Scenario Inputs'!$F$32+MAX(0,MIN('Scenario Inputs'!$F$31,A121-'Scenario Inputs'!$F$37+1))*'Scenario Inputs'!$F$36+MAX(0,MIN('Scenario Inputs'!$F$31,A121-'Scenario Inputs'!$F$37+1))*'Scenario Inputs'!$F$39+MAX(0,MIN(1,(A121-'Scenario Inputs'!$B$48+1)/'Scenario Inputs'!$B$49))*'Scenario Inputs'!$B$51</f>
        <v/>
      </c>
      <c r="E121" s="335">
        <f>C121-B121</f>
        <v/>
      </c>
      <c r="F121" s="335">
        <f>D121-B121</f>
        <v/>
      </c>
      <c r="G121" s="335">
        <f>G120+B121</f>
        <v/>
      </c>
      <c r="H121" s="335">
        <f>H120+C121</f>
        <v/>
      </c>
      <c r="I121" s="335">
        <f>H121-G121</f>
        <v/>
      </c>
      <c r="J121" s="335">
        <f>J120+D121-B121</f>
        <v/>
      </c>
      <c r="K121" s="335">
        <f>MAX(0,MIN(1,(A121-'Scenario Inputs'!$N$7+1)/'Scenario Inputs'!$O$7))*'Scenario Inputs'!$L$7+MAX(0,MIN(1,(A121-'Scenario Inputs'!$N$8+1)/'Scenario Inputs'!$O$8))*'Scenario Inputs'!$L$8+MAX(0,MIN(1,(A121-'Scenario Inputs'!$N$9+1)/'Scenario Inputs'!$O$9))*'Scenario Inputs'!$L$9+MAX(0,MIN(1,(A121-'Scenario Inputs'!$N$10+1)/'Scenario Inputs'!$O$10))*'Scenario Inputs'!$L$10+MAX(0,MIN(1,(A121-'Scenario Inputs'!$N$11+1)/'Scenario Inputs'!$O$11))*'Scenario Inputs'!$L$11+MAX(0,MIN(1,(A121-'Scenario Inputs'!$N$12+1)/'Scenario Inputs'!$O$12))*'Scenario Inputs'!$L$12+MAX(0,MIN(1,(A121-'Scenario Inputs'!$N$13+1)/'Scenario Inputs'!$O$13))*'Scenario Inputs'!$L$13+MAX(0,MIN(1,(A121-'Scenario Inputs'!$N$14+1)/'Scenario Inputs'!$O$14))*'Scenario Inputs'!$L$14+MAX(0,MIN(1,(A121-'Scenario Inputs'!$N$15+1)/'Scenario Inputs'!$O$15))*'Scenario Inputs'!$L$15+MAX(0,MIN(1,(A121-'Scenario Inputs'!$N$16+1)/'Scenario Inputs'!$O$16))*'Scenario Inputs'!$L$16+MAX(0,MIN(1,(A121-'Scenario Inputs'!$N$17+1)/'Scenario Inputs'!$O$17))*'Scenario Inputs'!$L$17+MAX(0,MIN(1,(A121-'Scenario Inputs'!$N$18+1)/'Scenario Inputs'!$O$18))*'Scenario Inputs'!$L$18+MAX(0,MIN(1,(A121-'Scenario Inputs'!$N$19+1)/'Scenario Inputs'!$O$19))*'Scenario Inputs'!$L$19+MAX(0,MIN(1,(A121-'Scenario Inputs'!$N$20+1)/'Scenario Inputs'!$O$20))*'Scenario Inputs'!$L$20+MAX(0,MIN(1,(A121-'Scenario Inputs'!$N$21+1)/'Scenario Inputs'!$O$21))*'Scenario Inputs'!$L$21+MAX(0,MIN(1,(A121-'Scenario Inputs'!$B$48+1)/'Scenario Inputs'!$B$49))*'Scenario Inputs'!$B$52</f>
        <v/>
      </c>
      <c r="L121" s="335">
        <f>K121*'Scenario Inputs'!$B$4</f>
        <v/>
      </c>
      <c r="M121" s="335">
        <f>B121-L121</f>
        <v/>
      </c>
      <c r="N121" s="335">
        <f>D121+L121-B121</f>
        <v/>
      </c>
      <c r="O121" s="335">
        <f>O120+L121</f>
        <v/>
      </c>
      <c r="P121" s="335">
        <f>P120+N121</f>
        <v/>
      </c>
    </row>
    <row r="122">
      <c r="A122" t="n">
        <v>118</v>
      </c>
      <c r="B122" s="335">
        <f>MIN(A122,Assumptions!$B$6)*Assumptions!$B$4*Assumptions!$B$17</f>
        <v/>
      </c>
      <c r="C122" s="335">
        <f>MAX(0,MIN(1,(A122-'Scenario Inputs'!$N$7+1)/'Scenario Inputs'!$O$7))*'Scenario Inputs'!$H$7+MAX(0,MIN(1,(A122-'Scenario Inputs'!$N$8+1)/'Scenario Inputs'!$O$8))*'Scenario Inputs'!$H$8+MAX(0,MIN(1,(A122-'Scenario Inputs'!$N$9+1)/'Scenario Inputs'!$O$9))*'Scenario Inputs'!$H$9+MAX(0,MIN(1,(A122-'Scenario Inputs'!$N$10+1)/'Scenario Inputs'!$O$10))*'Scenario Inputs'!$H$10+MAX(0,MIN(1,(A122-'Scenario Inputs'!$N$11+1)/'Scenario Inputs'!$O$11))*'Scenario Inputs'!$H$11+MAX(0,MIN(1,(A122-'Scenario Inputs'!$N$12+1)/'Scenario Inputs'!$O$12))*'Scenario Inputs'!$H$12+MAX(0,MIN(1,(A122-'Scenario Inputs'!$N$13+1)/'Scenario Inputs'!$O$13))*'Scenario Inputs'!$H$13+MAX(0,MIN(1,(A122-'Scenario Inputs'!$N$14+1)/'Scenario Inputs'!$O$14))*'Scenario Inputs'!$H$14+MAX(0,MIN(1,(A122-'Scenario Inputs'!$N$15+1)/'Scenario Inputs'!$O$15))*'Scenario Inputs'!$H$15+MAX(0,MIN(1,(A122-'Scenario Inputs'!$N$16+1)/'Scenario Inputs'!$O$16))*'Scenario Inputs'!$H$16+MAX(0,MIN(1,(A122-'Scenario Inputs'!$N$17+1)/'Scenario Inputs'!$O$17))*'Scenario Inputs'!$H$17+MAX(0,MIN(1,(A122-'Scenario Inputs'!$N$18+1)/'Scenario Inputs'!$O$18))*'Scenario Inputs'!$H$18+MAX(0,MIN(1,(A122-'Scenario Inputs'!$N$19+1)/'Scenario Inputs'!$O$19))*'Scenario Inputs'!$H$19+MAX(0,MIN(1,(A122-'Scenario Inputs'!$N$20+1)/'Scenario Inputs'!$O$20))*'Scenario Inputs'!$H$20+MAX(0,MIN(1,(A122-'Scenario Inputs'!$N$21+1)/'Scenario Inputs'!$O$21))*'Scenario Inputs'!$H$21+MAX(0,MIN('Scenario Inputs'!$F$31,A122-'Scenario Inputs'!$F$37+1))*'Scenario Inputs'!$F$32+MAX(0,MIN('Scenario Inputs'!$F$31,A122-'Scenario Inputs'!$F$37+1))*'Scenario Inputs'!$F$36+MAX(0,MIN('Scenario Inputs'!$F$31,A122-'Scenario Inputs'!$F$37+1))*'Scenario Inputs'!$F$39+MAX(0,MIN(1,(A122-'Scenario Inputs'!$B$48+1)/'Scenario Inputs'!$B$49))*'Scenario Inputs'!$B$50</f>
        <v/>
      </c>
      <c r="D122" s="335">
        <f>MAX(0,MIN(1,(A122-'Scenario Inputs'!$N$7+1)/'Scenario Inputs'!$O$7))*'Scenario Inputs'!$J$7+MAX(0,MIN(1,(A122-'Scenario Inputs'!$N$8+1)/'Scenario Inputs'!$O$8))*'Scenario Inputs'!$J$8+MAX(0,MIN(1,(A122-'Scenario Inputs'!$N$9+1)/'Scenario Inputs'!$O$9))*'Scenario Inputs'!$J$9+MAX(0,MIN(1,(A122-'Scenario Inputs'!$N$10+1)/'Scenario Inputs'!$O$10))*'Scenario Inputs'!$J$10+MAX(0,MIN(1,(A122-'Scenario Inputs'!$N$11+1)/'Scenario Inputs'!$O$11))*'Scenario Inputs'!$J$11+MAX(0,MIN(1,(A122-'Scenario Inputs'!$N$12+1)/'Scenario Inputs'!$O$12))*'Scenario Inputs'!$J$12+MAX(0,MIN(1,(A122-'Scenario Inputs'!$N$13+1)/'Scenario Inputs'!$O$13))*'Scenario Inputs'!$J$13+MAX(0,MIN(1,(A122-'Scenario Inputs'!$N$14+1)/'Scenario Inputs'!$O$14))*'Scenario Inputs'!$J$14+MAX(0,MIN(1,(A122-'Scenario Inputs'!$N$15+1)/'Scenario Inputs'!$O$15))*'Scenario Inputs'!$J$15+MAX(0,MIN(1,(A122-'Scenario Inputs'!$N$16+1)/'Scenario Inputs'!$O$16))*'Scenario Inputs'!$J$16+MAX(0,MIN(1,(A122-'Scenario Inputs'!$N$17+1)/'Scenario Inputs'!$O$17))*'Scenario Inputs'!$J$17+MAX(0,MIN(1,(A122-'Scenario Inputs'!$N$18+1)/'Scenario Inputs'!$O$18))*'Scenario Inputs'!$J$18+MAX(0,MIN(1,(A122-'Scenario Inputs'!$N$19+1)/'Scenario Inputs'!$O$19))*'Scenario Inputs'!$J$19+MAX(0,MIN(1,(A122-'Scenario Inputs'!$N$20+1)/'Scenario Inputs'!$O$20))*'Scenario Inputs'!$J$20+MAX(0,MIN(1,(A122-'Scenario Inputs'!$N$21+1)/'Scenario Inputs'!$O$21))*'Scenario Inputs'!$J$21+MAX(0,MIN('Scenario Inputs'!$F$31,A122-'Scenario Inputs'!$F$37+1))*'Scenario Inputs'!$F$32+MAX(0,MIN('Scenario Inputs'!$F$31,A122-'Scenario Inputs'!$F$37+1))*'Scenario Inputs'!$F$36+MAX(0,MIN('Scenario Inputs'!$F$31,A122-'Scenario Inputs'!$F$37+1))*'Scenario Inputs'!$F$39+MAX(0,MIN(1,(A122-'Scenario Inputs'!$B$48+1)/'Scenario Inputs'!$B$49))*'Scenario Inputs'!$B$51</f>
        <v/>
      </c>
      <c r="E122" s="335">
        <f>C122-B122</f>
        <v/>
      </c>
      <c r="F122" s="335">
        <f>D122-B122</f>
        <v/>
      </c>
      <c r="G122" s="335">
        <f>G121+B122</f>
        <v/>
      </c>
      <c r="H122" s="335">
        <f>H121+C122</f>
        <v/>
      </c>
      <c r="I122" s="335">
        <f>H122-G122</f>
        <v/>
      </c>
      <c r="J122" s="335">
        <f>J121+D122-B122</f>
        <v/>
      </c>
      <c r="K122" s="335">
        <f>MAX(0,MIN(1,(A122-'Scenario Inputs'!$N$7+1)/'Scenario Inputs'!$O$7))*'Scenario Inputs'!$L$7+MAX(0,MIN(1,(A122-'Scenario Inputs'!$N$8+1)/'Scenario Inputs'!$O$8))*'Scenario Inputs'!$L$8+MAX(0,MIN(1,(A122-'Scenario Inputs'!$N$9+1)/'Scenario Inputs'!$O$9))*'Scenario Inputs'!$L$9+MAX(0,MIN(1,(A122-'Scenario Inputs'!$N$10+1)/'Scenario Inputs'!$O$10))*'Scenario Inputs'!$L$10+MAX(0,MIN(1,(A122-'Scenario Inputs'!$N$11+1)/'Scenario Inputs'!$O$11))*'Scenario Inputs'!$L$11+MAX(0,MIN(1,(A122-'Scenario Inputs'!$N$12+1)/'Scenario Inputs'!$O$12))*'Scenario Inputs'!$L$12+MAX(0,MIN(1,(A122-'Scenario Inputs'!$N$13+1)/'Scenario Inputs'!$O$13))*'Scenario Inputs'!$L$13+MAX(0,MIN(1,(A122-'Scenario Inputs'!$N$14+1)/'Scenario Inputs'!$O$14))*'Scenario Inputs'!$L$14+MAX(0,MIN(1,(A122-'Scenario Inputs'!$N$15+1)/'Scenario Inputs'!$O$15))*'Scenario Inputs'!$L$15+MAX(0,MIN(1,(A122-'Scenario Inputs'!$N$16+1)/'Scenario Inputs'!$O$16))*'Scenario Inputs'!$L$16+MAX(0,MIN(1,(A122-'Scenario Inputs'!$N$17+1)/'Scenario Inputs'!$O$17))*'Scenario Inputs'!$L$17+MAX(0,MIN(1,(A122-'Scenario Inputs'!$N$18+1)/'Scenario Inputs'!$O$18))*'Scenario Inputs'!$L$18+MAX(0,MIN(1,(A122-'Scenario Inputs'!$N$19+1)/'Scenario Inputs'!$O$19))*'Scenario Inputs'!$L$19+MAX(0,MIN(1,(A122-'Scenario Inputs'!$N$20+1)/'Scenario Inputs'!$O$20))*'Scenario Inputs'!$L$20+MAX(0,MIN(1,(A122-'Scenario Inputs'!$N$21+1)/'Scenario Inputs'!$O$21))*'Scenario Inputs'!$L$21+MAX(0,MIN(1,(A122-'Scenario Inputs'!$B$48+1)/'Scenario Inputs'!$B$49))*'Scenario Inputs'!$B$52</f>
        <v/>
      </c>
      <c r="L122" s="335">
        <f>K122*'Scenario Inputs'!$B$4</f>
        <v/>
      </c>
      <c r="M122" s="335">
        <f>B122-L122</f>
        <v/>
      </c>
      <c r="N122" s="335">
        <f>D122+L122-B122</f>
        <v/>
      </c>
      <c r="O122" s="335">
        <f>O121+L122</f>
        <v/>
      </c>
      <c r="P122" s="335">
        <f>P121+N122</f>
        <v/>
      </c>
    </row>
    <row r="123">
      <c r="A123" t="n">
        <v>119</v>
      </c>
      <c r="B123" s="335">
        <f>MIN(A123,Assumptions!$B$6)*Assumptions!$B$4*Assumptions!$B$17</f>
        <v/>
      </c>
      <c r="C123" s="335">
        <f>MAX(0,MIN(1,(A123-'Scenario Inputs'!$N$7+1)/'Scenario Inputs'!$O$7))*'Scenario Inputs'!$H$7+MAX(0,MIN(1,(A123-'Scenario Inputs'!$N$8+1)/'Scenario Inputs'!$O$8))*'Scenario Inputs'!$H$8+MAX(0,MIN(1,(A123-'Scenario Inputs'!$N$9+1)/'Scenario Inputs'!$O$9))*'Scenario Inputs'!$H$9+MAX(0,MIN(1,(A123-'Scenario Inputs'!$N$10+1)/'Scenario Inputs'!$O$10))*'Scenario Inputs'!$H$10+MAX(0,MIN(1,(A123-'Scenario Inputs'!$N$11+1)/'Scenario Inputs'!$O$11))*'Scenario Inputs'!$H$11+MAX(0,MIN(1,(A123-'Scenario Inputs'!$N$12+1)/'Scenario Inputs'!$O$12))*'Scenario Inputs'!$H$12+MAX(0,MIN(1,(A123-'Scenario Inputs'!$N$13+1)/'Scenario Inputs'!$O$13))*'Scenario Inputs'!$H$13+MAX(0,MIN(1,(A123-'Scenario Inputs'!$N$14+1)/'Scenario Inputs'!$O$14))*'Scenario Inputs'!$H$14+MAX(0,MIN(1,(A123-'Scenario Inputs'!$N$15+1)/'Scenario Inputs'!$O$15))*'Scenario Inputs'!$H$15+MAX(0,MIN(1,(A123-'Scenario Inputs'!$N$16+1)/'Scenario Inputs'!$O$16))*'Scenario Inputs'!$H$16+MAX(0,MIN(1,(A123-'Scenario Inputs'!$N$17+1)/'Scenario Inputs'!$O$17))*'Scenario Inputs'!$H$17+MAX(0,MIN(1,(A123-'Scenario Inputs'!$N$18+1)/'Scenario Inputs'!$O$18))*'Scenario Inputs'!$H$18+MAX(0,MIN(1,(A123-'Scenario Inputs'!$N$19+1)/'Scenario Inputs'!$O$19))*'Scenario Inputs'!$H$19+MAX(0,MIN(1,(A123-'Scenario Inputs'!$N$20+1)/'Scenario Inputs'!$O$20))*'Scenario Inputs'!$H$20+MAX(0,MIN(1,(A123-'Scenario Inputs'!$N$21+1)/'Scenario Inputs'!$O$21))*'Scenario Inputs'!$H$21+MAX(0,MIN('Scenario Inputs'!$F$31,A123-'Scenario Inputs'!$F$37+1))*'Scenario Inputs'!$F$32+MAX(0,MIN('Scenario Inputs'!$F$31,A123-'Scenario Inputs'!$F$37+1))*'Scenario Inputs'!$F$36+MAX(0,MIN('Scenario Inputs'!$F$31,A123-'Scenario Inputs'!$F$37+1))*'Scenario Inputs'!$F$39+MAX(0,MIN(1,(A123-'Scenario Inputs'!$B$48+1)/'Scenario Inputs'!$B$49))*'Scenario Inputs'!$B$50</f>
        <v/>
      </c>
      <c r="D123" s="335">
        <f>MAX(0,MIN(1,(A123-'Scenario Inputs'!$N$7+1)/'Scenario Inputs'!$O$7))*'Scenario Inputs'!$J$7+MAX(0,MIN(1,(A123-'Scenario Inputs'!$N$8+1)/'Scenario Inputs'!$O$8))*'Scenario Inputs'!$J$8+MAX(0,MIN(1,(A123-'Scenario Inputs'!$N$9+1)/'Scenario Inputs'!$O$9))*'Scenario Inputs'!$J$9+MAX(0,MIN(1,(A123-'Scenario Inputs'!$N$10+1)/'Scenario Inputs'!$O$10))*'Scenario Inputs'!$J$10+MAX(0,MIN(1,(A123-'Scenario Inputs'!$N$11+1)/'Scenario Inputs'!$O$11))*'Scenario Inputs'!$J$11+MAX(0,MIN(1,(A123-'Scenario Inputs'!$N$12+1)/'Scenario Inputs'!$O$12))*'Scenario Inputs'!$J$12+MAX(0,MIN(1,(A123-'Scenario Inputs'!$N$13+1)/'Scenario Inputs'!$O$13))*'Scenario Inputs'!$J$13+MAX(0,MIN(1,(A123-'Scenario Inputs'!$N$14+1)/'Scenario Inputs'!$O$14))*'Scenario Inputs'!$J$14+MAX(0,MIN(1,(A123-'Scenario Inputs'!$N$15+1)/'Scenario Inputs'!$O$15))*'Scenario Inputs'!$J$15+MAX(0,MIN(1,(A123-'Scenario Inputs'!$N$16+1)/'Scenario Inputs'!$O$16))*'Scenario Inputs'!$J$16+MAX(0,MIN(1,(A123-'Scenario Inputs'!$N$17+1)/'Scenario Inputs'!$O$17))*'Scenario Inputs'!$J$17+MAX(0,MIN(1,(A123-'Scenario Inputs'!$N$18+1)/'Scenario Inputs'!$O$18))*'Scenario Inputs'!$J$18+MAX(0,MIN(1,(A123-'Scenario Inputs'!$N$19+1)/'Scenario Inputs'!$O$19))*'Scenario Inputs'!$J$19+MAX(0,MIN(1,(A123-'Scenario Inputs'!$N$20+1)/'Scenario Inputs'!$O$20))*'Scenario Inputs'!$J$20+MAX(0,MIN(1,(A123-'Scenario Inputs'!$N$21+1)/'Scenario Inputs'!$O$21))*'Scenario Inputs'!$J$21+MAX(0,MIN('Scenario Inputs'!$F$31,A123-'Scenario Inputs'!$F$37+1))*'Scenario Inputs'!$F$32+MAX(0,MIN('Scenario Inputs'!$F$31,A123-'Scenario Inputs'!$F$37+1))*'Scenario Inputs'!$F$36+MAX(0,MIN('Scenario Inputs'!$F$31,A123-'Scenario Inputs'!$F$37+1))*'Scenario Inputs'!$F$39+MAX(0,MIN(1,(A123-'Scenario Inputs'!$B$48+1)/'Scenario Inputs'!$B$49))*'Scenario Inputs'!$B$51</f>
        <v/>
      </c>
      <c r="E123" s="335">
        <f>C123-B123</f>
        <v/>
      </c>
      <c r="F123" s="335">
        <f>D123-B123</f>
        <v/>
      </c>
      <c r="G123" s="335">
        <f>G122+B123</f>
        <v/>
      </c>
      <c r="H123" s="335">
        <f>H122+C123</f>
        <v/>
      </c>
      <c r="I123" s="335">
        <f>H123-G123</f>
        <v/>
      </c>
      <c r="J123" s="335">
        <f>J122+D123-B123</f>
        <v/>
      </c>
      <c r="K123" s="335">
        <f>MAX(0,MIN(1,(A123-'Scenario Inputs'!$N$7+1)/'Scenario Inputs'!$O$7))*'Scenario Inputs'!$L$7+MAX(0,MIN(1,(A123-'Scenario Inputs'!$N$8+1)/'Scenario Inputs'!$O$8))*'Scenario Inputs'!$L$8+MAX(0,MIN(1,(A123-'Scenario Inputs'!$N$9+1)/'Scenario Inputs'!$O$9))*'Scenario Inputs'!$L$9+MAX(0,MIN(1,(A123-'Scenario Inputs'!$N$10+1)/'Scenario Inputs'!$O$10))*'Scenario Inputs'!$L$10+MAX(0,MIN(1,(A123-'Scenario Inputs'!$N$11+1)/'Scenario Inputs'!$O$11))*'Scenario Inputs'!$L$11+MAX(0,MIN(1,(A123-'Scenario Inputs'!$N$12+1)/'Scenario Inputs'!$O$12))*'Scenario Inputs'!$L$12+MAX(0,MIN(1,(A123-'Scenario Inputs'!$N$13+1)/'Scenario Inputs'!$O$13))*'Scenario Inputs'!$L$13+MAX(0,MIN(1,(A123-'Scenario Inputs'!$N$14+1)/'Scenario Inputs'!$O$14))*'Scenario Inputs'!$L$14+MAX(0,MIN(1,(A123-'Scenario Inputs'!$N$15+1)/'Scenario Inputs'!$O$15))*'Scenario Inputs'!$L$15+MAX(0,MIN(1,(A123-'Scenario Inputs'!$N$16+1)/'Scenario Inputs'!$O$16))*'Scenario Inputs'!$L$16+MAX(0,MIN(1,(A123-'Scenario Inputs'!$N$17+1)/'Scenario Inputs'!$O$17))*'Scenario Inputs'!$L$17+MAX(0,MIN(1,(A123-'Scenario Inputs'!$N$18+1)/'Scenario Inputs'!$O$18))*'Scenario Inputs'!$L$18+MAX(0,MIN(1,(A123-'Scenario Inputs'!$N$19+1)/'Scenario Inputs'!$O$19))*'Scenario Inputs'!$L$19+MAX(0,MIN(1,(A123-'Scenario Inputs'!$N$20+1)/'Scenario Inputs'!$O$20))*'Scenario Inputs'!$L$20+MAX(0,MIN(1,(A123-'Scenario Inputs'!$N$21+1)/'Scenario Inputs'!$O$21))*'Scenario Inputs'!$L$21+MAX(0,MIN(1,(A123-'Scenario Inputs'!$B$48+1)/'Scenario Inputs'!$B$49))*'Scenario Inputs'!$B$52</f>
        <v/>
      </c>
      <c r="L123" s="335">
        <f>K123*'Scenario Inputs'!$B$4</f>
        <v/>
      </c>
      <c r="M123" s="335">
        <f>B123-L123</f>
        <v/>
      </c>
      <c r="N123" s="335">
        <f>D123+L123-B123</f>
        <v/>
      </c>
      <c r="O123" s="335">
        <f>O122+L123</f>
        <v/>
      </c>
      <c r="P123" s="335">
        <f>P122+N123</f>
        <v/>
      </c>
    </row>
    <row r="124">
      <c r="A124" t="n">
        <v>120</v>
      </c>
      <c r="B124" s="335">
        <f>MIN(A124,Assumptions!$B$6)*Assumptions!$B$4*Assumptions!$B$17</f>
        <v/>
      </c>
      <c r="C124" s="335">
        <f>MAX(0,MIN(1,(A124-'Scenario Inputs'!$N$7+1)/'Scenario Inputs'!$O$7))*'Scenario Inputs'!$H$7+MAX(0,MIN(1,(A124-'Scenario Inputs'!$N$8+1)/'Scenario Inputs'!$O$8))*'Scenario Inputs'!$H$8+MAX(0,MIN(1,(A124-'Scenario Inputs'!$N$9+1)/'Scenario Inputs'!$O$9))*'Scenario Inputs'!$H$9+MAX(0,MIN(1,(A124-'Scenario Inputs'!$N$10+1)/'Scenario Inputs'!$O$10))*'Scenario Inputs'!$H$10+MAX(0,MIN(1,(A124-'Scenario Inputs'!$N$11+1)/'Scenario Inputs'!$O$11))*'Scenario Inputs'!$H$11+MAX(0,MIN(1,(A124-'Scenario Inputs'!$N$12+1)/'Scenario Inputs'!$O$12))*'Scenario Inputs'!$H$12+MAX(0,MIN(1,(A124-'Scenario Inputs'!$N$13+1)/'Scenario Inputs'!$O$13))*'Scenario Inputs'!$H$13+MAX(0,MIN(1,(A124-'Scenario Inputs'!$N$14+1)/'Scenario Inputs'!$O$14))*'Scenario Inputs'!$H$14+MAX(0,MIN(1,(A124-'Scenario Inputs'!$N$15+1)/'Scenario Inputs'!$O$15))*'Scenario Inputs'!$H$15+MAX(0,MIN(1,(A124-'Scenario Inputs'!$N$16+1)/'Scenario Inputs'!$O$16))*'Scenario Inputs'!$H$16+MAX(0,MIN(1,(A124-'Scenario Inputs'!$N$17+1)/'Scenario Inputs'!$O$17))*'Scenario Inputs'!$H$17+MAX(0,MIN(1,(A124-'Scenario Inputs'!$N$18+1)/'Scenario Inputs'!$O$18))*'Scenario Inputs'!$H$18+MAX(0,MIN(1,(A124-'Scenario Inputs'!$N$19+1)/'Scenario Inputs'!$O$19))*'Scenario Inputs'!$H$19+MAX(0,MIN(1,(A124-'Scenario Inputs'!$N$20+1)/'Scenario Inputs'!$O$20))*'Scenario Inputs'!$H$20+MAX(0,MIN(1,(A124-'Scenario Inputs'!$N$21+1)/'Scenario Inputs'!$O$21))*'Scenario Inputs'!$H$21+MAX(0,MIN('Scenario Inputs'!$F$31,A124-'Scenario Inputs'!$F$37+1))*'Scenario Inputs'!$F$32+MAX(0,MIN('Scenario Inputs'!$F$31,A124-'Scenario Inputs'!$F$37+1))*'Scenario Inputs'!$F$36+MAX(0,MIN('Scenario Inputs'!$F$31,A124-'Scenario Inputs'!$F$37+1))*'Scenario Inputs'!$F$39+MAX(0,MIN(1,(A124-'Scenario Inputs'!$B$48+1)/'Scenario Inputs'!$B$49))*'Scenario Inputs'!$B$50</f>
        <v/>
      </c>
      <c r="D124" s="335">
        <f>MAX(0,MIN(1,(A124-'Scenario Inputs'!$N$7+1)/'Scenario Inputs'!$O$7))*'Scenario Inputs'!$J$7+MAX(0,MIN(1,(A124-'Scenario Inputs'!$N$8+1)/'Scenario Inputs'!$O$8))*'Scenario Inputs'!$J$8+MAX(0,MIN(1,(A124-'Scenario Inputs'!$N$9+1)/'Scenario Inputs'!$O$9))*'Scenario Inputs'!$J$9+MAX(0,MIN(1,(A124-'Scenario Inputs'!$N$10+1)/'Scenario Inputs'!$O$10))*'Scenario Inputs'!$J$10+MAX(0,MIN(1,(A124-'Scenario Inputs'!$N$11+1)/'Scenario Inputs'!$O$11))*'Scenario Inputs'!$J$11+MAX(0,MIN(1,(A124-'Scenario Inputs'!$N$12+1)/'Scenario Inputs'!$O$12))*'Scenario Inputs'!$J$12+MAX(0,MIN(1,(A124-'Scenario Inputs'!$N$13+1)/'Scenario Inputs'!$O$13))*'Scenario Inputs'!$J$13+MAX(0,MIN(1,(A124-'Scenario Inputs'!$N$14+1)/'Scenario Inputs'!$O$14))*'Scenario Inputs'!$J$14+MAX(0,MIN(1,(A124-'Scenario Inputs'!$N$15+1)/'Scenario Inputs'!$O$15))*'Scenario Inputs'!$J$15+MAX(0,MIN(1,(A124-'Scenario Inputs'!$N$16+1)/'Scenario Inputs'!$O$16))*'Scenario Inputs'!$J$16+MAX(0,MIN(1,(A124-'Scenario Inputs'!$N$17+1)/'Scenario Inputs'!$O$17))*'Scenario Inputs'!$J$17+MAX(0,MIN(1,(A124-'Scenario Inputs'!$N$18+1)/'Scenario Inputs'!$O$18))*'Scenario Inputs'!$J$18+MAX(0,MIN(1,(A124-'Scenario Inputs'!$N$19+1)/'Scenario Inputs'!$O$19))*'Scenario Inputs'!$J$19+MAX(0,MIN(1,(A124-'Scenario Inputs'!$N$20+1)/'Scenario Inputs'!$O$20))*'Scenario Inputs'!$J$20+MAX(0,MIN(1,(A124-'Scenario Inputs'!$N$21+1)/'Scenario Inputs'!$O$21))*'Scenario Inputs'!$J$21+MAX(0,MIN('Scenario Inputs'!$F$31,A124-'Scenario Inputs'!$F$37+1))*'Scenario Inputs'!$F$32+MAX(0,MIN('Scenario Inputs'!$F$31,A124-'Scenario Inputs'!$F$37+1))*'Scenario Inputs'!$F$36+MAX(0,MIN('Scenario Inputs'!$F$31,A124-'Scenario Inputs'!$F$37+1))*'Scenario Inputs'!$F$39+MAX(0,MIN(1,(A124-'Scenario Inputs'!$B$48+1)/'Scenario Inputs'!$B$49))*'Scenario Inputs'!$B$51</f>
        <v/>
      </c>
      <c r="E124" s="335">
        <f>C124-B124</f>
        <v/>
      </c>
      <c r="F124" s="335">
        <f>D124-B124</f>
        <v/>
      </c>
      <c r="G124" s="335">
        <f>G123+B124</f>
        <v/>
      </c>
      <c r="H124" s="335">
        <f>H123+C124</f>
        <v/>
      </c>
      <c r="I124" s="335">
        <f>H124-G124</f>
        <v/>
      </c>
      <c r="J124" s="335">
        <f>J123+D124-B124</f>
        <v/>
      </c>
      <c r="K124" s="335">
        <f>MAX(0,MIN(1,(A124-'Scenario Inputs'!$N$7+1)/'Scenario Inputs'!$O$7))*'Scenario Inputs'!$L$7+MAX(0,MIN(1,(A124-'Scenario Inputs'!$N$8+1)/'Scenario Inputs'!$O$8))*'Scenario Inputs'!$L$8+MAX(0,MIN(1,(A124-'Scenario Inputs'!$N$9+1)/'Scenario Inputs'!$O$9))*'Scenario Inputs'!$L$9+MAX(0,MIN(1,(A124-'Scenario Inputs'!$N$10+1)/'Scenario Inputs'!$O$10))*'Scenario Inputs'!$L$10+MAX(0,MIN(1,(A124-'Scenario Inputs'!$N$11+1)/'Scenario Inputs'!$O$11))*'Scenario Inputs'!$L$11+MAX(0,MIN(1,(A124-'Scenario Inputs'!$N$12+1)/'Scenario Inputs'!$O$12))*'Scenario Inputs'!$L$12+MAX(0,MIN(1,(A124-'Scenario Inputs'!$N$13+1)/'Scenario Inputs'!$O$13))*'Scenario Inputs'!$L$13+MAX(0,MIN(1,(A124-'Scenario Inputs'!$N$14+1)/'Scenario Inputs'!$O$14))*'Scenario Inputs'!$L$14+MAX(0,MIN(1,(A124-'Scenario Inputs'!$N$15+1)/'Scenario Inputs'!$O$15))*'Scenario Inputs'!$L$15+MAX(0,MIN(1,(A124-'Scenario Inputs'!$N$16+1)/'Scenario Inputs'!$O$16))*'Scenario Inputs'!$L$16+MAX(0,MIN(1,(A124-'Scenario Inputs'!$N$17+1)/'Scenario Inputs'!$O$17))*'Scenario Inputs'!$L$17+MAX(0,MIN(1,(A124-'Scenario Inputs'!$N$18+1)/'Scenario Inputs'!$O$18))*'Scenario Inputs'!$L$18+MAX(0,MIN(1,(A124-'Scenario Inputs'!$N$19+1)/'Scenario Inputs'!$O$19))*'Scenario Inputs'!$L$19+MAX(0,MIN(1,(A124-'Scenario Inputs'!$N$20+1)/'Scenario Inputs'!$O$20))*'Scenario Inputs'!$L$20+MAX(0,MIN(1,(A124-'Scenario Inputs'!$N$21+1)/'Scenario Inputs'!$O$21))*'Scenario Inputs'!$L$21+MAX(0,MIN(1,(A124-'Scenario Inputs'!$B$48+1)/'Scenario Inputs'!$B$49))*'Scenario Inputs'!$B$52</f>
        <v/>
      </c>
      <c r="L124" s="335">
        <f>K124*'Scenario Inputs'!$B$4</f>
        <v/>
      </c>
      <c r="M124" s="335">
        <f>B124-L124</f>
        <v/>
      </c>
      <c r="N124" s="335">
        <f>D124+L124-B124</f>
        <v/>
      </c>
      <c r="O124" s="335">
        <f>O123+L124</f>
        <v/>
      </c>
      <c r="P124" s="335">
        <f>P123+N124</f>
        <v/>
      </c>
    </row>
    <row r="125">
      <c r="A125" t="n">
        <v>121</v>
      </c>
      <c r="B125" s="335">
        <f>MIN(A125,Assumptions!$B$6)*Assumptions!$B$4*Assumptions!$B$17</f>
        <v/>
      </c>
      <c r="C125" s="335">
        <f>MAX(0,MIN(1,(A125-'Scenario Inputs'!$N$7+1)/'Scenario Inputs'!$O$7))*'Scenario Inputs'!$H$7+MAX(0,MIN(1,(A125-'Scenario Inputs'!$N$8+1)/'Scenario Inputs'!$O$8))*'Scenario Inputs'!$H$8+MAX(0,MIN(1,(A125-'Scenario Inputs'!$N$9+1)/'Scenario Inputs'!$O$9))*'Scenario Inputs'!$H$9+MAX(0,MIN(1,(A125-'Scenario Inputs'!$N$10+1)/'Scenario Inputs'!$O$10))*'Scenario Inputs'!$H$10+MAX(0,MIN(1,(A125-'Scenario Inputs'!$N$11+1)/'Scenario Inputs'!$O$11))*'Scenario Inputs'!$H$11+MAX(0,MIN(1,(A125-'Scenario Inputs'!$N$12+1)/'Scenario Inputs'!$O$12))*'Scenario Inputs'!$H$12+MAX(0,MIN(1,(A125-'Scenario Inputs'!$N$13+1)/'Scenario Inputs'!$O$13))*'Scenario Inputs'!$H$13+MAX(0,MIN(1,(A125-'Scenario Inputs'!$N$14+1)/'Scenario Inputs'!$O$14))*'Scenario Inputs'!$H$14+MAX(0,MIN(1,(A125-'Scenario Inputs'!$N$15+1)/'Scenario Inputs'!$O$15))*'Scenario Inputs'!$H$15+MAX(0,MIN(1,(A125-'Scenario Inputs'!$N$16+1)/'Scenario Inputs'!$O$16))*'Scenario Inputs'!$H$16+MAX(0,MIN(1,(A125-'Scenario Inputs'!$N$17+1)/'Scenario Inputs'!$O$17))*'Scenario Inputs'!$H$17+MAX(0,MIN(1,(A125-'Scenario Inputs'!$N$18+1)/'Scenario Inputs'!$O$18))*'Scenario Inputs'!$H$18+MAX(0,MIN(1,(A125-'Scenario Inputs'!$N$19+1)/'Scenario Inputs'!$O$19))*'Scenario Inputs'!$H$19+MAX(0,MIN(1,(A125-'Scenario Inputs'!$N$20+1)/'Scenario Inputs'!$O$20))*'Scenario Inputs'!$H$20+MAX(0,MIN(1,(A125-'Scenario Inputs'!$N$21+1)/'Scenario Inputs'!$O$21))*'Scenario Inputs'!$H$21+MAX(0,MIN('Scenario Inputs'!$F$31,A125-'Scenario Inputs'!$F$37+1))*'Scenario Inputs'!$F$32+MAX(0,MIN('Scenario Inputs'!$F$31,A125-'Scenario Inputs'!$F$37+1))*'Scenario Inputs'!$F$36+MAX(0,MIN('Scenario Inputs'!$F$31,A125-'Scenario Inputs'!$F$37+1))*'Scenario Inputs'!$F$39+MAX(0,MIN(1,(A125-'Scenario Inputs'!$B$48+1)/'Scenario Inputs'!$B$49))*'Scenario Inputs'!$B$50</f>
        <v/>
      </c>
      <c r="D125" s="335">
        <f>MAX(0,MIN(1,(A125-'Scenario Inputs'!$N$7+1)/'Scenario Inputs'!$O$7))*'Scenario Inputs'!$J$7+MAX(0,MIN(1,(A125-'Scenario Inputs'!$N$8+1)/'Scenario Inputs'!$O$8))*'Scenario Inputs'!$J$8+MAX(0,MIN(1,(A125-'Scenario Inputs'!$N$9+1)/'Scenario Inputs'!$O$9))*'Scenario Inputs'!$J$9+MAX(0,MIN(1,(A125-'Scenario Inputs'!$N$10+1)/'Scenario Inputs'!$O$10))*'Scenario Inputs'!$J$10+MAX(0,MIN(1,(A125-'Scenario Inputs'!$N$11+1)/'Scenario Inputs'!$O$11))*'Scenario Inputs'!$J$11+MAX(0,MIN(1,(A125-'Scenario Inputs'!$N$12+1)/'Scenario Inputs'!$O$12))*'Scenario Inputs'!$J$12+MAX(0,MIN(1,(A125-'Scenario Inputs'!$N$13+1)/'Scenario Inputs'!$O$13))*'Scenario Inputs'!$J$13+MAX(0,MIN(1,(A125-'Scenario Inputs'!$N$14+1)/'Scenario Inputs'!$O$14))*'Scenario Inputs'!$J$14+MAX(0,MIN(1,(A125-'Scenario Inputs'!$N$15+1)/'Scenario Inputs'!$O$15))*'Scenario Inputs'!$J$15+MAX(0,MIN(1,(A125-'Scenario Inputs'!$N$16+1)/'Scenario Inputs'!$O$16))*'Scenario Inputs'!$J$16+MAX(0,MIN(1,(A125-'Scenario Inputs'!$N$17+1)/'Scenario Inputs'!$O$17))*'Scenario Inputs'!$J$17+MAX(0,MIN(1,(A125-'Scenario Inputs'!$N$18+1)/'Scenario Inputs'!$O$18))*'Scenario Inputs'!$J$18+MAX(0,MIN(1,(A125-'Scenario Inputs'!$N$19+1)/'Scenario Inputs'!$O$19))*'Scenario Inputs'!$J$19+MAX(0,MIN(1,(A125-'Scenario Inputs'!$N$20+1)/'Scenario Inputs'!$O$20))*'Scenario Inputs'!$J$20+MAX(0,MIN(1,(A125-'Scenario Inputs'!$N$21+1)/'Scenario Inputs'!$O$21))*'Scenario Inputs'!$J$21+MAX(0,MIN('Scenario Inputs'!$F$31,A125-'Scenario Inputs'!$F$37+1))*'Scenario Inputs'!$F$32+MAX(0,MIN('Scenario Inputs'!$F$31,A125-'Scenario Inputs'!$F$37+1))*'Scenario Inputs'!$F$36+MAX(0,MIN('Scenario Inputs'!$F$31,A125-'Scenario Inputs'!$F$37+1))*'Scenario Inputs'!$F$39+MAX(0,MIN(1,(A125-'Scenario Inputs'!$B$48+1)/'Scenario Inputs'!$B$49))*'Scenario Inputs'!$B$51</f>
        <v/>
      </c>
      <c r="E125" s="335">
        <f>C125-B125</f>
        <v/>
      </c>
      <c r="F125" s="335">
        <f>D125-B125</f>
        <v/>
      </c>
      <c r="G125" s="335">
        <f>G124+B125</f>
        <v/>
      </c>
      <c r="H125" s="335">
        <f>H124+C125</f>
        <v/>
      </c>
      <c r="I125" s="335">
        <f>H125-G125</f>
        <v/>
      </c>
      <c r="J125" s="335">
        <f>J124+D125-B125</f>
        <v/>
      </c>
      <c r="K125" s="335">
        <f>MAX(0,MIN(1,(A125-'Scenario Inputs'!$N$7+1)/'Scenario Inputs'!$O$7))*'Scenario Inputs'!$L$7+MAX(0,MIN(1,(A125-'Scenario Inputs'!$N$8+1)/'Scenario Inputs'!$O$8))*'Scenario Inputs'!$L$8+MAX(0,MIN(1,(A125-'Scenario Inputs'!$N$9+1)/'Scenario Inputs'!$O$9))*'Scenario Inputs'!$L$9+MAX(0,MIN(1,(A125-'Scenario Inputs'!$N$10+1)/'Scenario Inputs'!$O$10))*'Scenario Inputs'!$L$10+MAX(0,MIN(1,(A125-'Scenario Inputs'!$N$11+1)/'Scenario Inputs'!$O$11))*'Scenario Inputs'!$L$11+MAX(0,MIN(1,(A125-'Scenario Inputs'!$N$12+1)/'Scenario Inputs'!$O$12))*'Scenario Inputs'!$L$12+MAX(0,MIN(1,(A125-'Scenario Inputs'!$N$13+1)/'Scenario Inputs'!$O$13))*'Scenario Inputs'!$L$13+MAX(0,MIN(1,(A125-'Scenario Inputs'!$N$14+1)/'Scenario Inputs'!$O$14))*'Scenario Inputs'!$L$14+MAX(0,MIN(1,(A125-'Scenario Inputs'!$N$15+1)/'Scenario Inputs'!$O$15))*'Scenario Inputs'!$L$15+MAX(0,MIN(1,(A125-'Scenario Inputs'!$N$16+1)/'Scenario Inputs'!$O$16))*'Scenario Inputs'!$L$16+MAX(0,MIN(1,(A125-'Scenario Inputs'!$N$17+1)/'Scenario Inputs'!$O$17))*'Scenario Inputs'!$L$17+MAX(0,MIN(1,(A125-'Scenario Inputs'!$N$18+1)/'Scenario Inputs'!$O$18))*'Scenario Inputs'!$L$18+MAX(0,MIN(1,(A125-'Scenario Inputs'!$N$19+1)/'Scenario Inputs'!$O$19))*'Scenario Inputs'!$L$19+MAX(0,MIN(1,(A125-'Scenario Inputs'!$N$20+1)/'Scenario Inputs'!$O$20))*'Scenario Inputs'!$L$20+MAX(0,MIN(1,(A125-'Scenario Inputs'!$N$21+1)/'Scenario Inputs'!$O$21))*'Scenario Inputs'!$L$21+MAX(0,MIN(1,(A125-'Scenario Inputs'!$B$48+1)/'Scenario Inputs'!$B$49))*'Scenario Inputs'!$B$52</f>
        <v/>
      </c>
      <c r="L125" s="335">
        <f>K125*'Scenario Inputs'!$B$4</f>
        <v/>
      </c>
      <c r="M125" s="335">
        <f>B125-L125</f>
        <v/>
      </c>
      <c r="N125" s="335">
        <f>D125+L125-B125</f>
        <v/>
      </c>
      <c r="O125" s="335">
        <f>O124+L125</f>
        <v/>
      </c>
      <c r="P125" s="335">
        <f>P124+N125</f>
        <v/>
      </c>
    </row>
    <row r="126">
      <c r="A126" t="n">
        <v>122</v>
      </c>
      <c r="B126" s="335">
        <f>MIN(A126,Assumptions!$B$6)*Assumptions!$B$4*Assumptions!$B$17</f>
        <v/>
      </c>
      <c r="C126" s="335">
        <f>MAX(0,MIN(1,(A126-'Scenario Inputs'!$N$7+1)/'Scenario Inputs'!$O$7))*'Scenario Inputs'!$H$7+MAX(0,MIN(1,(A126-'Scenario Inputs'!$N$8+1)/'Scenario Inputs'!$O$8))*'Scenario Inputs'!$H$8+MAX(0,MIN(1,(A126-'Scenario Inputs'!$N$9+1)/'Scenario Inputs'!$O$9))*'Scenario Inputs'!$H$9+MAX(0,MIN(1,(A126-'Scenario Inputs'!$N$10+1)/'Scenario Inputs'!$O$10))*'Scenario Inputs'!$H$10+MAX(0,MIN(1,(A126-'Scenario Inputs'!$N$11+1)/'Scenario Inputs'!$O$11))*'Scenario Inputs'!$H$11+MAX(0,MIN(1,(A126-'Scenario Inputs'!$N$12+1)/'Scenario Inputs'!$O$12))*'Scenario Inputs'!$H$12+MAX(0,MIN(1,(A126-'Scenario Inputs'!$N$13+1)/'Scenario Inputs'!$O$13))*'Scenario Inputs'!$H$13+MAX(0,MIN(1,(A126-'Scenario Inputs'!$N$14+1)/'Scenario Inputs'!$O$14))*'Scenario Inputs'!$H$14+MAX(0,MIN(1,(A126-'Scenario Inputs'!$N$15+1)/'Scenario Inputs'!$O$15))*'Scenario Inputs'!$H$15+MAX(0,MIN(1,(A126-'Scenario Inputs'!$N$16+1)/'Scenario Inputs'!$O$16))*'Scenario Inputs'!$H$16+MAX(0,MIN(1,(A126-'Scenario Inputs'!$N$17+1)/'Scenario Inputs'!$O$17))*'Scenario Inputs'!$H$17+MAX(0,MIN(1,(A126-'Scenario Inputs'!$N$18+1)/'Scenario Inputs'!$O$18))*'Scenario Inputs'!$H$18+MAX(0,MIN(1,(A126-'Scenario Inputs'!$N$19+1)/'Scenario Inputs'!$O$19))*'Scenario Inputs'!$H$19+MAX(0,MIN(1,(A126-'Scenario Inputs'!$N$20+1)/'Scenario Inputs'!$O$20))*'Scenario Inputs'!$H$20+MAX(0,MIN(1,(A126-'Scenario Inputs'!$N$21+1)/'Scenario Inputs'!$O$21))*'Scenario Inputs'!$H$21+MAX(0,MIN('Scenario Inputs'!$F$31,A126-'Scenario Inputs'!$F$37+1))*'Scenario Inputs'!$F$32+MAX(0,MIN('Scenario Inputs'!$F$31,A126-'Scenario Inputs'!$F$37+1))*'Scenario Inputs'!$F$36+MAX(0,MIN('Scenario Inputs'!$F$31,A126-'Scenario Inputs'!$F$37+1))*'Scenario Inputs'!$F$39+MAX(0,MIN(1,(A126-'Scenario Inputs'!$B$48+1)/'Scenario Inputs'!$B$49))*'Scenario Inputs'!$B$50</f>
        <v/>
      </c>
      <c r="D126" s="335">
        <f>MAX(0,MIN(1,(A126-'Scenario Inputs'!$N$7+1)/'Scenario Inputs'!$O$7))*'Scenario Inputs'!$J$7+MAX(0,MIN(1,(A126-'Scenario Inputs'!$N$8+1)/'Scenario Inputs'!$O$8))*'Scenario Inputs'!$J$8+MAX(0,MIN(1,(A126-'Scenario Inputs'!$N$9+1)/'Scenario Inputs'!$O$9))*'Scenario Inputs'!$J$9+MAX(0,MIN(1,(A126-'Scenario Inputs'!$N$10+1)/'Scenario Inputs'!$O$10))*'Scenario Inputs'!$J$10+MAX(0,MIN(1,(A126-'Scenario Inputs'!$N$11+1)/'Scenario Inputs'!$O$11))*'Scenario Inputs'!$J$11+MAX(0,MIN(1,(A126-'Scenario Inputs'!$N$12+1)/'Scenario Inputs'!$O$12))*'Scenario Inputs'!$J$12+MAX(0,MIN(1,(A126-'Scenario Inputs'!$N$13+1)/'Scenario Inputs'!$O$13))*'Scenario Inputs'!$J$13+MAX(0,MIN(1,(A126-'Scenario Inputs'!$N$14+1)/'Scenario Inputs'!$O$14))*'Scenario Inputs'!$J$14+MAX(0,MIN(1,(A126-'Scenario Inputs'!$N$15+1)/'Scenario Inputs'!$O$15))*'Scenario Inputs'!$J$15+MAX(0,MIN(1,(A126-'Scenario Inputs'!$N$16+1)/'Scenario Inputs'!$O$16))*'Scenario Inputs'!$J$16+MAX(0,MIN(1,(A126-'Scenario Inputs'!$N$17+1)/'Scenario Inputs'!$O$17))*'Scenario Inputs'!$J$17+MAX(0,MIN(1,(A126-'Scenario Inputs'!$N$18+1)/'Scenario Inputs'!$O$18))*'Scenario Inputs'!$J$18+MAX(0,MIN(1,(A126-'Scenario Inputs'!$N$19+1)/'Scenario Inputs'!$O$19))*'Scenario Inputs'!$J$19+MAX(0,MIN(1,(A126-'Scenario Inputs'!$N$20+1)/'Scenario Inputs'!$O$20))*'Scenario Inputs'!$J$20+MAX(0,MIN(1,(A126-'Scenario Inputs'!$N$21+1)/'Scenario Inputs'!$O$21))*'Scenario Inputs'!$J$21+MAX(0,MIN('Scenario Inputs'!$F$31,A126-'Scenario Inputs'!$F$37+1))*'Scenario Inputs'!$F$32+MAX(0,MIN('Scenario Inputs'!$F$31,A126-'Scenario Inputs'!$F$37+1))*'Scenario Inputs'!$F$36+MAX(0,MIN('Scenario Inputs'!$F$31,A126-'Scenario Inputs'!$F$37+1))*'Scenario Inputs'!$F$39+MAX(0,MIN(1,(A126-'Scenario Inputs'!$B$48+1)/'Scenario Inputs'!$B$49))*'Scenario Inputs'!$B$51</f>
        <v/>
      </c>
      <c r="E126" s="335">
        <f>C126-B126</f>
        <v/>
      </c>
      <c r="F126" s="335">
        <f>D126-B126</f>
        <v/>
      </c>
      <c r="G126" s="335">
        <f>G125+B126</f>
        <v/>
      </c>
      <c r="H126" s="335">
        <f>H125+C126</f>
        <v/>
      </c>
      <c r="I126" s="335">
        <f>H126-G126</f>
        <v/>
      </c>
      <c r="J126" s="335">
        <f>J125+D126-B126</f>
        <v/>
      </c>
      <c r="K126" s="335">
        <f>MAX(0,MIN(1,(A126-'Scenario Inputs'!$N$7+1)/'Scenario Inputs'!$O$7))*'Scenario Inputs'!$L$7+MAX(0,MIN(1,(A126-'Scenario Inputs'!$N$8+1)/'Scenario Inputs'!$O$8))*'Scenario Inputs'!$L$8+MAX(0,MIN(1,(A126-'Scenario Inputs'!$N$9+1)/'Scenario Inputs'!$O$9))*'Scenario Inputs'!$L$9+MAX(0,MIN(1,(A126-'Scenario Inputs'!$N$10+1)/'Scenario Inputs'!$O$10))*'Scenario Inputs'!$L$10+MAX(0,MIN(1,(A126-'Scenario Inputs'!$N$11+1)/'Scenario Inputs'!$O$11))*'Scenario Inputs'!$L$11+MAX(0,MIN(1,(A126-'Scenario Inputs'!$N$12+1)/'Scenario Inputs'!$O$12))*'Scenario Inputs'!$L$12+MAX(0,MIN(1,(A126-'Scenario Inputs'!$N$13+1)/'Scenario Inputs'!$O$13))*'Scenario Inputs'!$L$13+MAX(0,MIN(1,(A126-'Scenario Inputs'!$N$14+1)/'Scenario Inputs'!$O$14))*'Scenario Inputs'!$L$14+MAX(0,MIN(1,(A126-'Scenario Inputs'!$N$15+1)/'Scenario Inputs'!$O$15))*'Scenario Inputs'!$L$15+MAX(0,MIN(1,(A126-'Scenario Inputs'!$N$16+1)/'Scenario Inputs'!$O$16))*'Scenario Inputs'!$L$16+MAX(0,MIN(1,(A126-'Scenario Inputs'!$N$17+1)/'Scenario Inputs'!$O$17))*'Scenario Inputs'!$L$17+MAX(0,MIN(1,(A126-'Scenario Inputs'!$N$18+1)/'Scenario Inputs'!$O$18))*'Scenario Inputs'!$L$18+MAX(0,MIN(1,(A126-'Scenario Inputs'!$N$19+1)/'Scenario Inputs'!$O$19))*'Scenario Inputs'!$L$19+MAX(0,MIN(1,(A126-'Scenario Inputs'!$N$20+1)/'Scenario Inputs'!$O$20))*'Scenario Inputs'!$L$20+MAX(0,MIN(1,(A126-'Scenario Inputs'!$N$21+1)/'Scenario Inputs'!$O$21))*'Scenario Inputs'!$L$21+MAX(0,MIN(1,(A126-'Scenario Inputs'!$B$48+1)/'Scenario Inputs'!$B$49))*'Scenario Inputs'!$B$52</f>
        <v/>
      </c>
      <c r="L126" s="335">
        <f>K126*'Scenario Inputs'!$B$4</f>
        <v/>
      </c>
      <c r="M126" s="335">
        <f>B126-L126</f>
        <v/>
      </c>
      <c r="N126" s="335">
        <f>D126+L126-B126</f>
        <v/>
      </c>
      <c r="O126" s="335">
        <f>O125+L126</f>
        <v/>
      </c>
      <c r="P126" s="335">
        <f>P125+N126</f>
        <v/>
      </c>
    </row>
    <row r="127">
      <c r="A127" t="n">
        <v>123</v>
      </c>
      <c r="B127" s="335">
        <f>MIN(A127,Assumptions!$B$6)*Assumptions!$B$4*Assumptions!$B$17</f>
        <v/>
      </c>
      <c r="C127" s="335">
        <f>MAX(0,MIN(1,(A127-'Scenario Inputs'!$N$7+1)/'Scenario Inputs'!$O$7))*'Scenario Inputs'!$H$7+MAX(0,MIN(1,(A127-'Scenario Inputs'!$N$8+1)/'Scenario Inputs'!$O$8))*'Scenario Inputs'!$H$8+MAX(0,MIN(1,(A127-'Scenario Inputs'!$N$9+1)/'Scenario Inputs'!$O$9))*'Scenario Inputs'!$H$9+MAX(0,MIN(1,(A127-'Scenario Inputs'!$N$10+1)/'Scenario Inputs'!$O$10))*'Scenario Inputs'!$H$10+MAX(0,MIN(1,(A127-'Scenario Inputs'!$N$11+1)/'Scenario Inputs'!$O$11))*'Scenario Inputs'!$H$11+MAX(0,MIN(1,(A127-'Scenario Inputs'!$N$12+1)/'Scenario Inputs'!$O$12))*'Scenario Inputs'!$H$12+MAX(0,MIN(1,(A127-'Scenario Inputs'!$N$13+1)/'Scenario Inputs'!$O$13))*'Scenario Inputs'!$H$13+MAX(0,MIN(1,(A127-'Scenario Inputs'!$N$14+1)/'Scenario Inputs'!$O$14))*'Scenario Inputs'!$H$14+MAX(0,MIN(1,(A127-'Scenario Inputs'!$N$15+1)/'Scenario Inputs'!$O$15))*'Scenario Inputs'!$H$15+MAX(0,MIN(1,(A127-'Scenario Inputs'!$N$16+1)/'Scenario Inputs'!$O$16))*'Scenario Inputs'!$H$16+MAX(0,MIN(1,(A127-'Scenario Inputs'!$N$17+1)/'Scenario Inputs'!$O$17))*'Scenario Inputs'!$H$17+MAX(0,MIN(1,(A127-'Scenario Inputs'!$N$18+1)/'Scenario Inputs'!$O$18))*'Scenario Inputs'!$H$18+MAX(0,MIN(1,(A127-'Scenario Inputs'!$N$19+1)/'Scenario Inputs'!$O$19))*'Scenario Inputs'!$H$19+MAX(0,MIN(1,(A127-'Scenario Inputs'!$N$20+1)/'Scenario Inputs'!$O$20))*'Scenario Inputs'!$H$20+MAX(0,MIN(1,(A127-'Scenario Inputs'!$N$21+1)/'Scenario Inputs'!$O$21))*'Scenario Inputs'!$H$21+MAX(0,MIN('Scenario Inputs'!$F$31,A127-'Scenario Inputs'!$F$37+1))*'Scenario Inputs'!$F$32+MAX(0,MIN('Scenario Inputs'!$F$31,A127-'Scenario Inputs'!$F$37+1))*'Scenario Inputs'!$F$36+MAX(0,MIN('Scenario Inputs'!$F$31,A127-'Scenario Inputs'!$F$37+1))*'Scenario Inputs'!$F$39+MAX(0,MIN(1,(A127-'Scenario Inputs'!$B$48+1)/'Scenario Inputs'!$B$49))*'Scenario Inputs'!$B$50</f>
        <v/>
      </c>
      <c r="D127" s="335">
        <f>MAX(0,MIN(1,(A127-'Scenario Inputs'!$N$7+1)/'Scenario Inputs'!$O$7))*'Scenario Inputs'!$J$7+MAX(0,MIN(1,(A127-'Scenario Inputs'!$N$8+1)/'Scenario Inputs'!$O$8))*'Scenario Inputs'!$J$8+MAX(0,MIN(1,(A127-'Scenario Inputs'!$N$9+1)/'Scenario Inputs'!$O$9))*'Scenario Inputs'!$J$9+MAX(0,MIN(1,(A127-'Scenario Inputs'!$N$10+1)/'Scenario Inputs'!$O$10))*'Scenario Inputs'!$J$10+MAX(0,MIN(1,(A127-'Scenario Inputs'!$N$11+1)/'Scenario Inputs'!$O$11))*'Scenario Inputs'!$J$11+MAX(0,MIN(1,(A127-'Scenario Inputs'!$N$12+1)/'Scenario Inputs'!$O$12))*'Scenario Inputs'!$J$12+MAX(0,MIN(1,(A127-'Scenario Inputs'!$N$13+1)/'Scenario Inputs'!$O$13))*'Scenario Inputs'!$J$13+MAX(0,MIN(1,(A127-'Scenario Inputs'!$N$14+1)/'Scenario Inputs'!$O$14))*'Scenario Inputs'!$J$14+MAX(0,MIN(1,(A127-'Scenario Inputs'!$N$15+1)/'Scenario Inputs'!$O$15))*'Scenario Inputs'!$J$15+MAX(0,MIN(1,(A127-'Scenario Inputs'!$N$16+1)/'Scenario Inputs'!$O$16))*'Scenario Inputs'!$J$16+MAX(0,MIN(1,(A127-'Scenario Inputs'!$N$17+1)/'Scenario Inputs'!$O$17))*'Scenario Inputs'!$J$17+MAX(0,MIN(1,(A127-'Scenario Inputs'!$N$18+1)/'Scenario Inputs'!$O$18))*'Scenario Inputs'!$J$18+MAX(0,MIN(1,(A127-'Scenario Inputs'!$N$19+1)/'Scenario Inputs'!$O$19))*'Scenario Inputs'!$J$19+MAX(0,MIN(1,(A127-'Scenario Inputs'!$N$20+1)/'Scenario Inputs'!$O$20))*'Scenario Inputs'!$J$20+MAX(0,MIN(1,(A127-'Scenario Inputs'!$N$21+1)/'Scenario Inputs'!$O$21))*'Scenario Inputs'!$J$21+MAX(0,MIN('Scenario Inputs'!$F$31,A127-'Scenario Inputs'!$F$37+1))*'Scenario Inputs'!$F$32+MAX(0,MIN('Scenario Inputs'!$F$31,A127-'Scenario Inputs'!$F$37+1))*'Scenario Inputs'!$F$36+MAX(0,MIN('Scenario Inputs'!$F$31,A127-'Scenario Inputs'!$F$37+1))*'Scenario Inputs'!$F$39+MAX(0,MIN(1,(A127-'Scenario Inputs'!$B$48+1)/'Scenario Inputs'!$B$49))*'Scenario Inputs'!$B$51</f>
        <v/>
      </c>
      <c r="E127" s="335">
        <f>C127-B127</f>
        <v/>
      </c>
      <c r="F127" s="335">
        <f>D127-B127</f>
        <v/>
      </c>
      <c r="G127" s="335">
        <f>G126+B127</f>
        <v/>
      </c>
      <c r="H127" s="335">
        <f>H126+C127</f>
        <v/>
      </c>
      <c r="I127" s="335">
        <f>H127-G127</f>
        <v/>
      </c>
      <c r="J127" s="335">
        <f>J126+D127-B127</f>
        <v/>
      </c>
      <c r="K127" s="335">
        <f>MAX(0,MIN(1,(A127-'Scenario Inputs'!$N$7+1)/'Scenario Inputs'!$O$7))*'Scenario Inputs'!$L$7+MAX(0,MIN(1,(A127-'Scenario Inputs'!$N$8+1)/'Scenario Inputs'!$O$8))*'Scenario Inputs'!$L$8+MAX(0,MIN(1,(A127-'Scenario Inputs'!$N$9+1)/'Scenario Inputs'!$O$9))*'Scenario Inputs'!$L$9+MAX(0,MIN(1,(A127-'Scenario Inputs'!$N$10+1)/'Scenario Inputs'!$O$10))*'Scenario Inputs'!$L$10+MAX(0,MIN(1,(A127-'Scenario Inputs'!$N$11+1)/'Scenario Inputs'!$O$11))*'Scenario Inputs'!$L$11+MAX(0,MIN(1,(A127-'Scenario Inputs'!$N$12+1)/'Scenario Inputs'!$O$12))*'Scenario Inputs'!$L$12+MAX(0,MIN(1,(A127-'Scenario Inputs'!$N$13+1)/'Scenario Inputs'!$O$13))*'Scenario Inputs'!$L$13+MAX(0,MIN(1,(A127-'Scenario Inputs'!$N$14+1)/'Scenario Inputs'!$O$14))*'Scenario Inputs'!$L$14+MAX(0,MIN(1,(A127-'Scenario Inputs'!$N$15+1)/'Scenario Inputs'!$O$15))*'Scenario Inputs'!$L$15+MAX(0,MIN(1,(A127-'Scenario Inputs'!$N$16+1)/'Scenario Inputs'!$O$16))*'Scenario Inputs'!$L$16+MAX(0,MIN(1,(A127-'Scenario Inputs'!$N$17+1)/'Scenario Inputs'!$O$17))*'Scenario Inputs'!$L$17+MAX(0,MIN(1,(A127-'Scenario Inputs'!$N$18+1)/'Scenario Inputs'!$O$18))*'Scenario Inputs'!$L$18+MAX(0,MIN(1,(A127-'Scenario Inputs'!$N$19+1)/'Scenario Inputs'!$O$19))*'Scenario Inputs'!$L$19+MAX(0,MIN(1,(A127-'Scenario Inputs'!$N$20+1)/'Scenario Inputs'!$O$20))*'Scenario Inputs'!$L$20+MAX(0,MIN(1,(A127-'Scenario Inputs'!$N$21+1)/'Scenario Inputs'!$O$21))*'Scenario Inputs'!$L$21+MAX(0,MIN(1,(A127-'Scenario Inputs'!$B$48+1)/'Scenario Inputs'!$B$49))*'Scenario Inputs'!$B$52</f>
        <v/>
      </c>
      <c r="L127" s="335">
        <f>K127*'Scenario Inputs'!$B$4</f>
        <v/>
      </c>
      <c r="M127" s="335">
        <f>B127-L127</f>
        <v/>
      </c>
      <c r="N127" s="335">
        <f>D127+L127-B127</f>
        <v/>
      </c>
      <c r="O127" s="335">
        <f>O126+L127</f>
        <v/>
      </c>
      <c r="P127" s="335">
        <f>P126+N127</f>
        <v/>
      </c>
    </row>
    <row r="128">
      <c r="A128" t="n">
        <v>124</v>
      </c>
      <c r="B128" s="335">
        <f>MIN(A128,Assumptions!$B$6)*Assumptions!$B$4*Assumptions!$B$17</f>
        <v/>
      </c>
      <c r="C128" s="335">
        <f>MAX(0,MIN(1,(A128-'Scenario Inputs'!$N$7+1)/'Scenario Inputs'!$O$7))*'Scenario Inputs'!$H$7+MAX(0,MIN(1,(A128-'Scenario Inputs'!$N$8+1)/'Scenario Inputs'!$O$8))*'Scenario Inputs'!$H$8+MAX(0,MIN(1,(A128-'Scenario Inputs'!$N$9+1)/'Scenario Inputs'!$O$9))*'Scenario Inputs'!$H$9+MAX(0,MIN(1,(A128-'Scenario Inputs'!$N$10+1)/'Scenario Inputs'!$O$10))*'Scenario Inputs'!$H$10+MAX(0,MIN(1,(A128-'Scenario Inputs'!$N$11+1)/'Scenario Inputs'!$O$11))*'Scenario Inputs'!$H$11+MAX(0,MIN(1,(A128-'Scenario Inputs'!$N$12+1)/'Scenario Inputs'!$O$12))*'Scenario Inputs'!$H$12+MAX(0,MIN(1,(A128-'Scenario Inputs'!$N$13+1)/'Scenario Inputs'!$O$13))*'Scenario Inputs'!$H$13+MAX(0,MIN(1,(A128-'Scenario Inputs'!$N$14+1)/'Scenario Inputs'!$O$14))*'Scenario Inputs'!$H$14+MAX(0,MIN(1,(A128-'Scenario Inputs'!$N$15+1)/'Scenario Inputs'!$O$15))*'Scenario Inputs'!$H$15+MAX(0,MIN(1,(A128-'Scenario Inputs'!$N$16+1)/'Scenario Inputs'!$O$16))*'Scenario Inputs'!$H$16+MAX(0,MIN(1,(A128-'Scenario Inputs'!$N$17+1)/'Scenario Inputs'!$O$17))*'Scenario Inputs'!$H$17+MAX(0,MIN(1,(A128-'Scenario Inputs'!$N$18+1)/'Scenario Inputs'!$O$18))*'Scenario Inputs'!$H$18+MAX(0,MIN(1,(A128-'Scenario Inputs'!$N$19+1)/'Scenario Inputs'!$O$19))*'Scenario Inputs'!$H$19+MAX(0,MIN(1,(A128-'Scenario Inputs'!$N$20+1)/'Scenario Inputs'!$O$20))*'Scenario Inputs'!$H$20+MAX(0,MIN(1,(A128-'Scenario Inputs'!$N$21+1)/'Scenario Inputs'!$O$21))*'Scenario Inputs'!$H$21+MAX(0,MIN('Scenario Inputs'!$F$31,A128-'Scenario Inputs'!$F$37+1))*'Scenario Inputs'!$F$32+MAX(0,MIN('Scenario Inputs'!$F$31,A128-'Scenario Inputs'!$F$37+1))*'Scenario Inputs'!$F$36+MAX(0,MIN('Scenario Inputs'!$F$31,A128-'Scenario Inputs'!$F$37+1))*'Scenario Inputs'!$F$39+MAX(0,MIN(1,(A128-'Scenario Inputs'!$B$48+1)/'Scenario Inputs'!$B$49))*'Scenario Inputs'!$B$50</f>
        <v/>
      </c>
      <c r="D128" s="335">
        <f>MAX(0,MIN(1,(A128-'Scenario Inputs'!$N$7+1)/'Scenario Inputs'!$O$7))*'Scenario Inputs'!$J$7+MAX(0,MIN(1,(A128-'Scenario Inputs'!$N$8+1)/'Scenario Inputs'!$O$8))*'Scenario Inputs'!$J$8+MAX(0,MIN(1,(A128-'Scenario Inputs'!$N$9+1)/'Scenario Inputs'!$O$9))*'Scenario Inputs'!$J$9+MAX(0,MIN(1,(A128-'Scenario Inputs'!$N$10+1)/'Scenario Inputs'!$O$10))*'Scenario Inputs'!$J$10+MAX(0,MIN(1,(A128-'Scenario Inputs'!$N$11+1)/'Scenario Inputs'!$O$11))*'Scenario Inputs'!$J$11+MAX(0,MIN(1,(A128-'Scenario Inputs'!$N$12+1)/'Scenario Inputs'!$O$12))*'Scenario Inputs'!$J$12+MAX(0,MIN(1,(A128-'Scenario Inputs'!$N$13+1)/'Scenario Inputs'!$O$13))*'Scenario Inputs'!$J$13+MAX(0,MIN(1,(A128-'Scenario Inputs'!$N$14+1)/'Scenario Inputs'!$O$14))*'Scenario Inputs'!$J$14+MAX(0,MIN(1,(A128-'Scenario Inputs'!$N$15+1)/'Scenario Inputs'!$O$15))*'Scenario Inputs'!$J$15+MAX(0,MIN(1,(A128-'Scenario Inputs'!$N$16+1)/'Scenario Inputs'!$O$16))*'Scenario Inputs'!$J$16+MAX(0,MIN(1,(A128-'Scenario Inputs'!$N$17+1)/'Scenario Inputs'!$O$17))*'Scenario Inputs'!$J$17+MAX(0,MIN(1,(A128-'Scenario Inputs'!$N$18+1)/'Scenario Inputs'!$O$18))*'Scenario Inputs'!$J$18+MAX(0,MIN(1,(A128-'Scenario Inputs'!$N$19+1)/'Scenario Inputs'!$O$19))*'Scenario Inputs'!$J$19+MAX(0,MIN(1,(A128-'Scenario Inputs'!$N$20+1)/'Scenario Inputs'!$O$20))*'Scenario Inputs'!$J$20+MAX(0,MIN(1,(A128-'Scenario Inputs'!$N$21+1)/'Scenario Inputs'!$O$21))*'Scenario Inputs'!$J$21+MAX(0,MIN('Scenario Inputs'!$F$31,A128-'Scenario Inputs'!$F$37+1))*'Scenario Inputs'!$F$32+MAX(0,MIN('Scenario Inputs'!$F$31,A128-'Scenario Inputs'!$F$37+1))*'Scenario Inputs'!$F$36+MAX(0,MIN('Scenario Inputs'!$F$31,A128-'Scenario Inputs'!$F$37+1))*'Scenario Inputs'!$F$39+MAX(0,MIN(1,(A128-'Scenario Inputs'!$B$48+1)/'Scenario Inputs'!$B$49))*'Scenario Inputs'!$B$51</f>
        <v/>
      </c>
      <c r="E128" s="335">
        <f>C128-B128</f>
        <v/>
      </c>
      <c r="F128" s="335">
        <f>D128-B128</f>
        <v/>
      </c>
      <c r="G128" s="335">
        <f>G127+B128</f>
        <v/>
      </c>
      <c r="H128" s="335">
        <f>H127+C128</f>
        <v/>
      </c>
      <c r="I128" s="335">
        <f>H128-G128</f>
        <v/>
      </c>
      <c r="J128" s="335">
        <f>J127+D128-B128</f>
        <v/>
      </c>
      <c r="K128" s="335">
        <f>MAX(0,MIN(1,(A128-'Scenario Inputs'!$N$7+1)/'Scenario Inputs'!$O$7))*'Scenario Inputs'!$L$7+MAX(0,MIN(1,(A128-'Scenario Inputs'!$N$8+1)/'Scenario Inputs'!$O$8))*'Scenario Inputs'!$L$8+MAX(0,MIN(1,(A128-'Scenario Inputs'!$N$9+1)/'Scenario Inputs'!$O$9))*'Scenario Inputs'!$L$9+MAX(0,MIN(1,(A128-'Scenario Inputs'!$N$10+1)/'Scenario Inputs'!$O$10))*'Scenario Inputs'!$L$10+MAX(0,MIN(1,(A128-'Scenario Inputs'!$N$11+1)/'Scenario Inputs'!$O$11))*'Scenario Inputs'!$L$11+MAX(0,MIN(1,(A128-'Scenario Inputs'!$N$12+1)/'Scenario Inputs'!$O$12))*'Scenario Inputs'!$L$12+MAX(0,MIN(1,(A128-'Scenario Inputs'!$N$13+1)/'Scenario Inputs'!$O$13))*'Scenario Inputs'!$L$13+MAX(0,MIN(1,(A128-'Scenario Inputs'!$N$14+1)/'Scenario Inputs'!$O$14))*'Scenario Inputs'!$L$14+MAX(0,MIN(1,(A128-'Scenario Inputs'!$N$15+1)/'Scenario Inputs'!$O$15))*'Scenario Inputs'!$L$15+MAX(0,MIN(1,(A128-'Scenario Inputs'!$N$16+1)/'Scenario Inputs'!$O$16))*'Scenario Inputs'!$L$16+MAX(0,MIN(1,(A128-'Scenario Inputs'!$N$17+1)/'Scenario Inputs'!$O$17))*'Scenario Inputs'!$L$17+MAX(0,MIN(1,(A128-'Scenario Inputs'!$N$18+1)/'Scenario Inputs'!$O$18))*'Scenario Inputs'!$L$18+MAX(0,MIN(1,(A128-'Scenario Inputs'!$N$19+1)/'Scenario Inputs'!$O$19))*'Scenario Inputs'!$L$19+MAX(0,MIN(1,(A128-'Scenario Inputs'!$N$20+1)/'Scenario Inputs'!$O$20))*'Scenario Inputs'!$L$20+MAX(0,MIN(1,(A128-'Scenario Inputs'!$N$21+1)/'Scenario Inputs'!$O$21))*'Scenario Inputs'!$L$21+MAX(0,MIN(1,(A128-'Scenario Inputs'!$B$48+1)/'Scenario Inputs'!$B$49))*'Scenario Inputs'!$B$52</f>
        <v/>
      </c>
      <c r="L128" s="335">
        <f>K128*'Scenario Inputs'!$B$4</f>
        <v/>
      </c>
      <c r="M128" s="335">
        <f>B128-L128</f>
        <v/>
      </c>
      <c r="N128" s="335">
        <f>D128+L128-B128</f>
        <v/>
      </c>
      <c r="O128" s="335">
        <f>O127+L128</f>
        <v/>
      </c>
      <c r="P128" s="335">
        <f>P127+N128</f>
        <v/>
      </c>
    </row>
    <row r="129">
      <c r="A129" t="n">
        <v>125</v>
      </c>
      <c r="B129" s="335">
        <f>MIN(A129,Assumptions!$B$6)*Assumptions!$B$4*Assumptions!$B$17</f>
        <v/>
      </c>
      <c r="C129" s="335">
        <f>MAX(0,MIN(1,(A129-'Scenario Inputs'!$N$7+1)/'Scenario Inputs'!$O$7))*'Scenario Inputs'!$H$7+MAX(0,MIN(1,(A129-'Scenario Inputs'!$N$8+1)/'Scenario Inputs'!$O$8))*'Scenario Inputs'!$H$8+MAX(0,MIN(1,(A129-'Scenario Inputs'!$N$9+1)/'Scenario Inputs'!$O$9))*'Scenario Inputs'!$H$9+MAX(0,MIN(1,(A129-'Scenario Inputs'!$N$10+1)/'Scenario Inputs'!$O$10))*'Scenario Inputs'!$H$10+MAX(0,MIN(1,(A129-'Scenario Inputs'!$N$11+1)/'Scenario Inputs'!$O$11))*'Scenario Inputs'!$H$11+MAX(0,MIN(1,(A129-'Scenario Inputs'!$N$12+1)/'Scenario Inputs'!$O$12))*'Scenario Inputs'!$H$12+MAX(0,MIN(1,(A129-'Scenario Inputs'!$N$13+1)/'Scenario Inputs'!$O$13))*'Scenario Inputs'!$H$13+MAX(0,MIN(1,(A129-'Scenario Inputs'!$N$14+1)/'Scenario Inputs'!$O$14))*'Scenario Inputs'!$H$14+MAX(0,MIN(1,(A129-'Scenario Inputs'!$N$15+1)/'Scenario Inputs'!$O$15))*'Scenario Inputs'!$H$15+MAX(0,MIN(1,(A129-'Scenario Inputs'!$N$16+1)/'Scenario Inputs'!$O$16))*'Scenario Inputs'!$H$16+MAX(0,MIN(1,(A129-'Scenario Inputs'!$N$17+1)/'Scenario Inputs'!$O$17))*'Scenario Inputs'!$H$17+MAX(0,MIN(1,(A129-'Scenario Inputs'!$N$18+1)/'Scenario Inputs'!$O$18))*'Scenario Inputs'!$H$18+MAX(0,MIN(1,(A129-'Scenario Inputs'!$N$19+1)/'Scenario Inputs'!$O$19))*'Scenario Inputs'!$H$19+MAX(0,MIN(1,(A129-'Scenario Inputs'!$N$20+1)/'Scenario Inputs'!$O$20))*'Scenario Inputs'!$H$20+MAX(0,MIN(1,(A129-'Scenario Inputs'!$N$21+1)/'Scenario Inputs'!$O$21))*'Scenario Inputs'!$H$21+MAX(0,MIN('Scenario Inputs'!$F$31,A129-'Scenario Inputs'!$F$37+1))*'Scenario Inputs'!$F$32+MAX(0,MIN('Scenario Inputs'!$F$31,A129-'Scenario Inputs'!$F$37+1))*'Scenario Inputs'!$F$36+MAX(0,MIN('Scenario Inputs'!$F$31,A129-'Scenario Inputs'!$F$37+1))*'Scenario Inputs'!$F$39+MAX(0,MIN(1,(A129-'Scenario Inputs'!$B$48+1)/'Scenario Inputs'!$B$49))*'Scenario Inputs'!$B$50</f>
        <v/>
      </c>
      <c r="D129" s="335">
        <f>MAX(0,MIN(1,(A129-'Scenario Inputs'!$N$7+1)/'Scenario Inputs'!$O$7))*'Scenario Inputs'!$J$7+MAX(0,MIN(1,(A129-'Scenario Inputs'!$N$8+1)/'Scenario Inputs'!$O$8))*'Scenario Inputs'!$J$8+MAX(0,MIN(1,(A129-'Scenario Inputs'!$N$9+1)/'Scenario Inputs'!$O$9))*'Scenario Inputs'!$J$9+MAX(0,MIN(1,(A129-'Scenario Inputs'!$N$10+1)/'Scenario Inputs'!$O$10))*'Scenario Inputs'!$J$10+MAX(0,MIN(1,(A129-'Scenario Inputs'!$N$11+1)/'Scenario Inputs'!$O$11))*'Scenario Inputs'!$J$11+MAX(0,MIN(1,(A129-'Scenario Inputs'!$N$12+1)/'Scenario Inputs'!$O$12))*'Scenario Inputs'!$J$12+MAX(0,MIN(1,(A129-'Scenario Inputs'!$N$13+1)/'Scenario Inputs'!$O$13))*'Scenario Inputs'!$J$13+MAX(0,MIN(1,(A129-'Scenario Inputs'!$N$14+1)/'Scenario Inputs'!$O$14))*'Scenario Inputs'!$J$14+MAX(0,MIN(1,(A129-'Scenario Inputs'!$N$15+1)/'Scenario Inputs'!$O$15))*'Scenario Inputs'!$J$15+MAX(0,MIN(1,(A129-'Scenario Inputs'!$N$16+1)/'Scenario Inputs'!$O$16))*'Scenario Inputs'!$J$16+MAX(0,MIN(1,(A129-'Scenario Inputs'!$N$17+1)/'Scenario Inputs'!$O$17))*'Scenario Inputs'!$J$17+MAX(0,MIN(1,(A129-'Scenario Inputs'!$N$18+1)/'Scenario Inputs'!$O$18))*'Scenario Inputs'!$J$18+MAX(0,MIN(1,(A129-'Scenario Inputs'!$N$19+1)/'Scenario Inputs'!$O$19))*'Scenario Inputs'!$J$19+MAX(0,MIN(1,(A129-'Scenario Inputs'!$N$20+1)/'Scenario Inputs'!$O$20))*'Scenario Inputs'!$J$20+MAX(0,MIN(1,(A129-'Scenario Inputs'!$N$21+1)/'Scenario Inputs'!$O$21))*'Scenario Inputs'!$J$21+MAX(0,MIN('Scenario Inputs'!$F$31,A129-'Scenario Inputs'!$F$37+1))*'Scenario Inputs'!$F$32+MAX(0,MIN('Scenario Inputs'!$F$31,A129-'Scenario Inputs'!$F$37+1))*'Scenario Inputs'!$F$36+MAX(0,MIN('Scenario Inputs'!$F$31,A129-'Scenario Inputs'!$F$37+1))*'Scenario Inputs'!$F$39+MAX(0,MIN(1,(A129-'Scenario Inputs'!$B$48+1)/'Scenario Inputs'!$B$49))*'Scenario Inputs'!$B$51</f>
        <v/>
      </c>
      <c r="E129" s="335">
        <f>C129-B129</f>
        <v/>
      </c>
      <c r="F129" s="335">
        <f>D129-B129</f>
        <v/>
      </c>
      <c r="G129" s="335">
        <f>G128+B129</f>
        <v/>
      </c>
      <c r="H129" s="335">
        <f>H128+C129</f>
        <v/>
      </c>
      <c r="I129" s="335">
        <f>H129-G129</f>
        <v/>
      </c>
      <c r="J129" s="335">
        <f>J128+D129-B129</f>
        <v/>
      </c>
      <c r="K129" s="335">
        <f>MAX(0,MIN(1,(A129-'Scenario Inputs'!$N$7+1)/'Scenario Inputs'!$O$7))*'Scenario Inputs'!$L$7+MAX(0,MIN(1,(A129-'Scenario Inputs'!$N$8+1)/'Scenario Inputs'!$O$8))*'Scenario Inputs'!$L$8+MAX(0,MIN(1,(A129-'Scenario Inputs'!$N$9+1)/'Scenario Inputs'!$O$9))*'Scenario Inputs'!$L$9+MAX(0,MIN(1,(A129-'Scenario Inputs'!$N$10+1)/'Scenario Inputs'!$O$10))*'Scenario Inputs'!$L$10+MAX(0,MIN(1,(A129-'Scenario Inputs'!$N$11+1)/'Scenario Inputs'!$O$11))*'Scenario Inputs'!$L$11+MAX(0,MIN(1,(A129-'Scenario Inputs'!$N$12+1)/'Scenario Inputs'!$O$12))*'Scenario Inputs'!$L$12+MAX(0,MIN(1,(A129-'Scenario Inputs'!$N$13+1)/'Scenario Inputs'!$O$13))*'Scenario Inputs'!$L$13+MAX(0,MIN(1,(A129-'Scenario Inputs'!$N$14+1)/'Scenario Inputs'!$O$14))*'Scenario Inputs'!$L$14+MAX(0,MIN(1,(A129-'Scenario Inputs'!$N$15+1)/'Scenario Inputs'!$O$15))*'Scenario Inputs'!$L$15+MAX(0,MIN(1,(A129-'Scenario Inputs'!$N$16+1)/'Scenario Inputs'!$O$16))*'Scenario Inputs'!$L$16+MAX(0,MIN(1,(A129-'Scenario Inputs'!$N$17+1)/'Scenario Inputs'!$O$17))*'Scenario Inputs'!$L$17+MAX(0,MIN(1,(A129-'Scenario Inputs'!$N$18+1)/'Scenario Inputs'!$O$18))*'Scenario Inputs'!$L$18+MAX(0,MIN(1,(A129-'Scenario Inputs'!$N$19+1)/'Scenario Inputs'!$O$19))*'Scenario Inputs'!$L$19+MAX(0,MIN(1,(A129-'Scenario Inputs'!$N$20+1)/'Scenario Inputs'!$O$20))*'Scenario Inputs'!$L$20+MAX(0,MIN(1,(A129-'Scenario Inputs'!$N$21+1)/'Scenario Inputs'!$O$21))*'Scenario Inputs'!$L$21+MAX(0,MIN(1,(A129-'Scenario Inputs'!$B$48+1)/'Scenario Inputs'!$B$49))*'Scenario Inputs'!$B$52</f>
        <v/>
      </c>
      <c r="L129" s="335">
        <f>K129*'Scenario Inputs'!$B$4</f>
        <v/>
      </c>
      <c r="M129" s="335">
        <f>B129-L129</f>
        <v/>
      </c>
      <c r="N129" s="335">
        <f>D129+L129-B129</f>
        <v/>
      </c>
      <c r="O129" s="335">
        <f>O128+L129</f>
        <v/>
      </c>
      <c r="P129" s="335">
        <f>P128+N129</f>
        <v/>
      </c>
    </row>
    <row r="130">
      <c r="A130" t="n">
        <v>126</v>
      </c>
      <c r="B130" s="335">
        <f>MIN(A130,Assumptions!$B$6)*Assumptions!$B$4*Assumptions!$B$17</f>
        <v/>
      </c>
      <c r="C130" s="335">
        <f>MAX(0,MIN(1,(A130-'Scenario Inputs'!$N$7+1)/'Scenario Inputs'!$O$7))*'Scenario Inputs'!$H$7+MAX(0,MIN(1,(A130-'Scenario Inputs'!$N$8+1)/'Scenario Inputs'!$O$8))*'Scenario Inputs'!$H$8+MAX(0,MIN(1,(A130-'Scenario Inputs'!$N$9+1)/'Scenario Inputs'!$O$9))*'Scenario Inputs'!$H$9+MAX(0,MIN(1,(A130-'Scenario Inputs'!$N$10+1)/'Scenario Inputs'!$O$10))*'Scenario Inputs'!$H$10+MAX(0,MIN(1,(A130-'Scenario Inputs'!$N$11+1)/'Scenario Inputs'!$O$11))*'Scenario Inputs'!$H$11+MAX(0,MIN(1,(A130-'Scenario Inputs'!$N$12+1)/'Scenario Inputs'!$O$12))*'Scenario Inputs'!$H$12+MAX(0,MIN(1,(A130-'Scenario Inputs'!$N$13+1)/'Scenario Inputs'!$O$13))*'Scenario Inputs'!$H$13+MAX(0,MIN(1,(A130-'Scenario Inputs'!$N$14+1)/'Scenario Inputs'!$O$14))*'Scenario Inputs'!$H$14+MAX(0,MIN(1,(A130-'Scenario Inputs'!$N$15+1)/'Scenario Inputs'!$O$15))*'Scenario Inputs'!$H$15+MAX(0,MIN(1,(A130-'Scenario Inputs'!$N$16+1)/'Scenario Inputs'!$O$16))*'Scenario Inputs'!$H$16+MAX(0,MIN(1,(A130-'Scenario Inputs'!$N$17+1)/'Scenario Inputs'!$O$17))*'Scenario Inputs'!$H$17+MAX(0,MIN(1,(A130-'Scenario Inputs'!$N$18+1)/'Scenario Inputs'!$O$18))*'Scenario Inputs'!$H$18+MAX(0,MIN(1,(A130-'Scenario Inputs'!$N$19+1)/'Scenario Inputs'!$O$19))*'Scenario Inputs'!$H$19+MAX(0,MIN(1,(A130-'Scenario Inputs'!$N$20+1)/'Scenario Inputs'!$O$20))*'Scenario Inputs'!$H$20+MAX(0,MIN(1,(A130-'Scenario Inputs'!$N$21+1)/'Scenario Inputs'!$O$21))*'Scenario Inputs'!$H$21+MAX(0,MIN('Scenario Inputs'!$F$31,A130-'Scenario Inputs'!$F$37+1))*'Scenario Inputs'!$F$32+MAX(0,MIN('Scenario Inputs'!$F$31,A130-'Scenario Inputs'!$F$37+1))*'Scenario Inputs'!$F$36+MAX(0,MIN('Scenario Inputs'!$F$31,A130-'Scenario Inputs'!$F$37+1))*'Scenario Inputs'!$F$39+MAX(0,MIN(1,(A130-'Scenario Inputs'!$B$48+1)/'Scenario Inputs'!$B$49))*'Scenario Inputs'!$B$50</f>
        <v/>
      </c>
      <c r="D130" s="335">
        <f>MAX(0,MIN(1,(A130-'Scenario Inputs'!$N$7+1)/'Scenario Inputs'!$O$7))*'Scenario Inputs'!$J$7+MAX(0,MIN(1,(A130-'Scenario Inputs'!$N$8+1)/'Scenario Inputs'!$O$8))*'Scenario Inputs'!$J$8+MAX(0,MIN(1,(A130-'Scenario Inputs'!$N$9+1)/'Scenario Inputs'!$O$9))*'Scenario Inputs'!$J$9+MAX(0,MIN(1,(A130-'Scenario Inputs'!$N$10+1)/'Scenario Inputs'!$O$10))*'Scenario Inputs'!$J$10+MAX(0,MIN(1,(A130-'Scenario Inputs'!$N$11+1)/'Scenario Inputs'!$O$11))*'Scenario Inputs'!$J$11+MAX(0,MIN(1,(A130-'Scenario Inputs'!$N$12+1)/'Scenario Inputs'!$O$12))*'Scenario Inputs'!$J$12+MAX(0,MIN(1,(A130-'Scenario Inputs'!$N$13+1)/'Scenario Inputs'!$O$13))*'Scenario Inputs'!$J$13+MAX(0,MIN(1,(A130-'Scenario Inputs'!$N$14+1)/'Scenario Inputs'!$O$14))*'Scenario Inputs'!$J$14+MAX(0,MIN(1,(A130-'Scenario Inputs'!$N$15+1)/'Scenario Inputs'!$O$15))*'Scenario Inputs'!$J$15+MAX(0,MIN(1,(A130-'Scenario Inputs'!$N$16+1)/'Scenario Inputs'!$O$16))*'Scenario Inputs'!$J$16+MAX(0,MIN(1,(A130-'Scenario Inputs'!$N$17+1)/'Scenario Inputs'!$O$17))*'Scenario Inputs'!$J$17+MAX(0,MIN(1,(A130-'Scenario Inputs'!$N$18+1)/'Scenario Inputs'!$O$18))*'Scenario Inputs'!$J$18+MAX(0,MIN(1,(A130-'Scenario Inputs'!$N$19+1)/'Scenario Inputs'!$O$19))*'Scenario Inputs'!$J$19+MAX(0,MIN(1,(A130-'Scenario Inputs'!$N$20+1)/'Scenario Inputs'!$O$20))*'Scenario Inputs'!$J$20+MAX(0,MIN(1,(A130-'Scenario Inputs'!$N$21+1)/'Scenario Inputs'!$O$21))*'Scenario Inputs'!$J$21+MAX(0,MIN('Scenario Inputs'!$F$31,A130-'Scenario Inputs'!$F$37+1))*'Scenario Inputs'!$F$32+MAX(0,MIN('Scenario Inputs'!$F$31,A130-'Scenario Inputs'!$F$37+1))*'Scenario Inputs'!$F$36+MAX(0,MIN('Scenario Inputs'!$F$31,A130-'Scenario Inputs'!$F$37+1))*'Scenario Inputs'!$F$39+MAX(0,MIN(1,(A130-'Scenario Inputs'!$B$48+1)/'Scenario Inputs'!$B$49))*'Scenario Inputs'!$B$51</f>
        <v/>
      </c>
      <c r="E130" s="335">
        <f>C130-B130</f>
        <v/>
      </c>
      <c r="F130" s="335">
        <f>D130-B130</f>
        <v/>
      </c>
      <c r="G130" s="335">
        <f>G129+B130</f>
        <v/>
      </c>
      <c r="H130" s="335">
        <f>H129+C130</f>
        <v/>
      </c>
      <c r="I130" s="335">
        <f>H130-G130</f>
        <v/>
      </c>
      <c r="J130" s="335">
        <f>J129+D130-B130</f>
        <v/>
      </c>
      <c r="K130" s="335">
        <f>MAX(0,MIN(1,(A130-'Scenario Inputs'!$N$7+1)/'Scenario Inputs'!$O$7))*'Scenario Inputs'!$L$7+MAX(0,MIN(1,(A130-'Scenario Inputs'!$N$8+1)/'Scenario Inputs'!$O$8))*'Scenario Inputs'!$L$8+MAX(0,MIN(1,(A130-'Scenario Inputs'!$N$9+1)/'Scenario Inputs'!$O$9))*'Scenario Inputs'!$L$9+MAX(0,MIN(1,(A130-'Scenario Inputs'!$N$10+1)/'Scenario Inputs'!$O$10))*'Scenario Inputs'!$L$10+MAX(0,MIN(1,(A130-'Scenario Inputs'!$N$11+1)/'Scenario Inputs'!$O$11))*'Scenario Inputs'!$L$11+MAX(0,MIN(1,(A130-'Scenario Inputs'!$N$12+1)/'Scenario Inputs'!$O$12))*'Scenario Inputs'!$L$12+MAX(0,MIN(1,(A130-'Scenario Inputs'!$N$13+1)/'Scenario Inputs'!$O$13))*'Scenario Inputs'!$L$13+MAX(0,MIN(1,(A130-'Scenario Inputs'!$N$14+1)/'Scenario Inputs'!$O$14))*'Scenario Inputs'!$L$14+MAX(0,MIN(1,(A130-'Scenario Inputs'!$N$15+1)/'Scenario Inputs'!$O$15))*'Scenario Inputs'!$L$15+MAX(0,MIN(1,(A130-'Scenario Inputs'!$N$16+1)/'Scenario Inputs'!$O$16))*'Scenario Inputs'!$L$16+MAX(0,MIN(1,(A130-'Scenario Inputs'!$N$17+1)/'Scenario Inputs'!$O$17))*'Scenario Inputs'!$L$17+MAX(0,MIN(1,(A130-'Scenario Inputs'!$N$18+1)/'Scenario Inputs'!$O$18))*'Scenario Inputs'!$L$18+MAX(0,MIN(1,(A130-'Scenario Inputs'!$N$19+1)/'Scenario Inputs'!$O$19))*'Scenario Inputs'!$L$19+MAX(0,MIN(1,(A130-'Scenario Inputs'!$N$20+1)/'Scenario Inputs'!$O$20))*'Scenario Inputs'!$L$20+MAX(0,MIN(1,(A130-'Scenario Inputs'!$N$21+1)/'Scenario Inputs'!$O$21))*'Scenario Inputs'!$L$21+MAX(0,MIN(1,(A130-'Scenario Inputs'!$B$48+1)/'Scenario Inputs'!$B$49))*'Scenario Inputs'!$B$52</f>
        <v/>
      </c>
      <c r="L130" s="335">
        <f>K130*'Scenario Inputs'!$B$4</f>
        <v/>
      </c>
      <c r="M130" s="335">
        <f>B130-L130</f>
        <v/>
      </c>
      <c r="N130" s="335">
        <f>D130+L130-B130</f>
        <v/>
      </c>
      <c r="O130" s="335">
        <f>O129+L130</f>
        <v/>
      </c>
      <c r="P130" s="335">
        <f>P129+N130</f>
        <v/>
      </c>
    </row>
    <row r="131">
      <c r="A131" t="n">
        <v>127</v>
      </c>
      <c r="B131" s="335">
        <f>MIN(A131,Assumptions!$B$6)*Assumptions!$B$4*Assumptions!$B$17</f>
        <v/>
      </c>
      <c r="C131" s="335">
        <f>MAX(0,MIN(1,(A131-'Scenario Inputs'!$N$7+1)/'Scenario Inputs'!$O$7))*'Scenario Inputs'!$H$7+MAX(0,MIN(1,(A131-'Scenario Inputs'!$N$8+1)/'Scenario Inputs'!$O$8))*'Scenario Inputs'!$H$8+MAX(0,MIN(1,(A131-'Scenario Inputs'!$N$9+1)/'Scenario Inputs'!$O$9))*'Scenario Inputs'!$H$9+MAX(0,MIN(1,(A131-'Scenario Inputs'!$N$10+1)/'Scenario Inputs'!$O$10))*'Scenario Inputs'!$H$10+MAX(0,MIN(1,(A131-'Scenario Inputs'!$N$11+1)/'Scenario Inputs'!$O$11))*'Scenario Inputs'!$H$11+MAX(0,MIN(1,(A131-'Scenario Inputs'!$N$12+1)/'Scenario Inputs'!$O$12))*'Scenario Inputs'!$H$12+MAX(0,MIN(1,(A131-'Scenario Inputs'!$N$13+1)/'Scenario Inputs'!$O$13))*'Scenario Inputs'!$H$13+MAX(0,MIN(1,(A131-'Scenario Inputs'!$N$14+1)/'Scenario Inputs'!$O$14))*'Scenario Inputs'!$H$14+MAX(0,MIN(1,(A131-'Scenario Inputs'!$N$15+1)/'Scenario Inputs'!$O$15))*'Scenario Inputs'!$H$15+MAX(0,MIN(1,(A131-'Scenario Inputs'!$N$16+1)/'Scenario Inputs'!$O$16))*'Scenario Inputs'!$H$16+MAX(0,MIN(1,(A131-'Scenario Inputs'!$N$17+1)/'Scenario Inputs'!$O$17))*'Scenario Inputs'!$H$17+MAX(0,MIN(1,(A131-'Scenario Inputs'!$N$18+1)/'Scenario Inputs'!$O$18))*'Scenario Inputs'!$H$18+MAX(0,MIN(1,(A131-'Scenario Inputs'!$N$19+1)/'Scenario Inputs'!$O$19))*'Scenario Inputs'!$H$19+MAX(0,MIN(1,(A131-'Scenario Inputs'!$N$20+1)/'Scenario Inputs'!$O$20))*'Scenario Inputs'!$H$20+MAX(0,MIN(1,(A131-'Scenario Inputs'!$N$21+1)/'Scenario Inputs'!$O$21))*'Scenario Inputs'!$H$21+MAX(0,MIN('Scenario Inputs'!$F$31,A131-'Scenario Inputs'!$F$37+1))*'Scenario Inputs'!$F$32+MAX(0,MIN('Scenario Inputs'!$F$31,A131-'Scenario Inputs'!$F$37+1))*'Scenario Inputs'!$F$36+MAX(0,MIN('Scenario Inputs'!$F$31,A131-'Scenario Inputs'!$F$37+1))*'Scenario Inputs'!$F$39+MAX(0,MIN(1,(A131-'Scenario Inputs'!$B$48+1)/'Scenario Inputs'!$B$49))*'Scenario Inputs'!$B$50</f>
        <v/>
      </c>
      <c r="D131" s="335">
        <f>MAX(0,MIN(1,(A131-'Scenario Inputs'!$N$7+1)/'Scenario Inputs'!$O$7))*'Scenario Inputs'!$J$7+MAX(0,MIN(1,(A131-'Scenario Inputs'!$N$8+1)/'Scenario Inputs'!$O$8))*'Scenario Inputs'!$J$8+MAX(0,MIN(1,(A131-'Scenario Inputs'!$N$9+1)/'Scenario Inputs'!$O$9))*'Scenario Inputs'!$J$9+MAX(0,MIN(1,(A131-'Scenario Inputs'!$N$10+1)/'Scenario Inputs'!$O$10))*'Scenario Inputs'!$J$10+MAX(0,MIN(1,(A131-'Scenario Inputs'!$N$11+1)/'Scenario Inputs'!$O$11))*'Scenario Inputs'!$J$11+MAX(0,MIN(1,(A131-'Scenario Inputs'!$N$12+1)/'Scenario Inputs'!$O$12))*'Scenario Inputs'!$J$12+MAX(0,MIN(1,(A131-'Scenario Inputs'!$N$13+1)/'Scenario Inputs'!$O$13))*'Scenario Inputs'!$J$13+MAX(0,MIN(1,(A131-'Scenario Inputs'!$N$14+1)/'Scenario Inputs'!$O$14))*'Scenario Inputs'!$J$14+MAX(0,MIN(1,(A131-'Scenario Inputs'!$N$15+1)/'Scenario Inputs'!$O$15))*'Scenario Inputs'!$J$15+MAX(0,MIN(1,(A131-'Scenario Inputs'!$N$16+1)/'Scenario Inputs'!$O$16))*'Scenario Inputs'!$J$16+MAX(0,MIN(1,(A131-'Scenario Inputs'!$N$17+1)/'Scenario Inputs'!$O$17))*'Scenario Inputs'!$J$17+MAX(0,MIN(1,(A131-'Scenario Inputs'!$N$18+1)/'Scenario Inputs'!$O$18))*'Scenario Inputs'!$J$18+MAX(0,MIN(1,(A131-'Scenario Inputs'!$N$19+1)/'Scenario Inputs'!$O$19))*'Scenario Inputs'!$J$19+MAX(0,MIN(1,(A131-'Scenario Inputs'!$N$20+1)/'Scenario Inputs'!$O$20))*'Scenario Inputs'!$J$20+MAX(0,MIN(1,(A131-'Scenario Inputs'!$N$21+1)/'Scenario Inputs'!$O$21))*'Scenario Inputs'!$J$21+MAX(0,MIN('Scenario Inputs'!$F$31,A131-'Scenario Inputs'!$F$37+1))*'Scenario Inputs'!$F$32+MAX(0,MIN('Scenario Inputs'!$F$31,A131-'Scenario Inputs'!$F$37+1))*'Scenario Inputs'!$F$36+MAX(0,MIN('Scenario Inputs'!$F$31,A131-'Scenario Inputs'!$F$37+1))*'Scenario Inputs'!$F$39+MAX(0,MIN(1,(A131-'Scenario Inputs'!$B$48+1)/'Scenario Inputs'!$B$49))*'Scenario Inputs'!$B$51</f>
        <v/>
      </c>
      <c r="E131" s="335">
        <f>C131-B131</f>
        <v/>
      </c>
      <c r="F131" s="335">
        <f>D131-B131</f>
        <v/>
      </c>
      <c r="G131" s="335">
        <f>G130+B131</f>
        <v/>
      </c>
      <c r="H131" s="335">
        <f>H130+C131</f>
        <v/>
      </c>
      <c r="I131" s="335">
        <f>H131-G131</f>
        <v/>
      </c>
      <c r="J131" s="335">
        <f>J130+D131-B131</f>
        <v/>
      </c>
      <c r="K131" s="335">
        <f>MAX(0,MIN(1,(A131-'Scenario Inputs'!$N$7+1)/'Scenario Inputs'!$O$7))*'Scenario Inputs'!$L$7+MAX(0,MIN(1,(A131-'Scenario Inputs'!$N$8+1)/'Scenario Inputs'!$O$8))*'Scenario Inputs'!$L$8+MAX(0,MIN(1,(A131-'Scenario Inputs'!$N$9+1)/'Scenario Inputs'!$O$9))*'Scenario Inputs'!$L$9+MAX(0,MIN(1,(A131-'Scenario Inputs'!$N$10+1)/'Scenario Inputs'!$O$10))*'Scenario Inputs'!$L$10+MAX(0,MIN(1,(A131-'Scenario Inputs'!$N$11+1)/'Scenario Inputs'!$O$11))*'Scenario Inputs'!$L$11+MAX(0,MIN(1,(A131-'Scenario Inputs'!$N$12+1)/'Scenario Inputs'!$O$12))*'Scenario Inputs'!$L$12+MAX(0,MIN(1,(A131-'Scenario Inputs'!$N$13+1)/'Scenario Inputs'!$O$13))*'Scenario Inputs'!$L$13+MAX(0,MIN(1,(A131-'Scenario Inputs'!$N$14+1)/'Scenario Inputs'!$O$14))*'Scenario Inputs'!$L$14+MAX(0,MIN(1,(A131-'Scenario Inputs'!$N$15+1)/'Scenario Inputs'!$O$15))*'Scenario Inputs'!$L$15+MAX(0,MIN(1,(A131-'Scenario Inputs'!$N$16+1)/'Scenario Inputs'!$O$16))*'Scenario Inputs'!$L$16+MAX(0,MIN(1,(A131-'Scenario Inputs'!$N$17+1)/'Scenario Inputs'!$O$17))*'Scenario Inputs'!$L$17+MAX(0,MIN(1,(A131-'Scenario Inputs'!$N$18+1)/'Scenario Inputs'!$O$18))*'Scenario Inputs'!$L$18+MAX(0,MIN(1,(A131-'Scenario Inputs'!$N$19+1)/'Scenario Inputs'!$O$19))*'Scenario Inputs'!$L$19+MAX(0,MIN(1,(A131-'Scenario Inputs'!$N$20+1)/'Scenario Inputs'!$O$20))*'Scenario Inputs'!$L$20+MAX(0,MIN(1,(A131-'Scenario Inputs'!$N$21+1)/'Scenario Inputs'!$O$21))*'Scenario Inputs'!$L$21+MAX(0,MIN(1,(A131-'Scenario Inputs'!$B$48+1)/'Scenario Inputs'!$B$49))*'Scenario Inputs'!$B$52</f>
        <v/>
      </c>
      <c r="L131" s="335">
        <f>K131*'Scenario Inputs'!$B$4</f>
        <v/>
      </c>
      <c r="M131" s="335">
        <f>B131-L131</f>
        <v/>
      </c>
      <c r="N131" s="335">
        <f>D131+L131-B131</f>
        <v/>
      </c>
      <c r="O131" s="335">
        <f>O130+L131</f>
        <v/>
      </c>
      <c r="P131" s="335">
        <f>P130+N131</f>
        <v/>
      </c>
    </row>
    <row r="132">
      <c r="A132" t="n">
        <v>128</v>
      </c>
      <c r="B132" s="335">
        <f>MIN(A132,Assumptions!$B$6)*Assumptions!$B$4*Assumptions!$B$17</f>
        <v/>
      </c>
      <c r="C132" s="335">
        <f>MAX(0,MIN(1,(A132-'Scenario Inputs'!$N$7+1)/'Scenario Inputs'!$O$7))*'Scenario Inputs'!$H$7+MAX(0,MIN(1,(A132-'Scenario Inputs'!$N$8+1)/'Scenario Inputs'!$O$8))*'Scenario Inputs'!$H$8+MAX(0,MIN(1,(A132-'Scenario Inputs'!$N$9+1)/'Scenario Inputs'!$O$9))*'Scenario Inputs'!$H$9+MAX(0,MIN(1,(A132-'Scenario Inputs'!$N$10+1)/'Scenario Inputs'!$O$10))*'Scenario Inputs'!$H$10+MAX(0,MIN(1,(A132-'Scenario Inputs'!$N$11+1)/'Scenario Inputs'!$O$11))*'Scenario Inputs'!$H$11+MAX(0,MIN(1,(A132-'Scenario Inputs'!$N$12+1)/'Scenario Inputs'!$O$12))*'Scenario Inputs'!$H$12+MAX(0,MIN(1,(A132-'Scenario Inputs'!$N$13+1)/'Scenario Inputs'!$O$13))*'Scenario Inputs'!$H$13+MAX(0,MIN(1,(A132-'Scenario Inputs'!$N$14+1)/'Scenario Inputs'!$O$14))*'Scenario Inputs'!$H$14+MAX(0,MIN(1,(A132-'Scenario Inputs'!$N$15+1)/'Scenario Inputs'!$O$15))*'Scenario Inputs'!$H$15+MAX(0,MIN(1,(A132-'Scenario Inputs'!$N$16+1)/'Scenario Inputs'!$O$16))*'Scenario Inputs'!$H$16+MAX(0,MIN(1,(A132-'Scenario Inputs'!$N$17+1)/'Scenario Inputs'!$O$17))*'Scenario Inputs'!$H$17+MAX(0,MIN(1,(A132-'Scenario Inputs'!$N$18+1)/'Scenario Inputs'!$O$18))*'Scenario Inputs'!$H$18+MAX(0,MIN(1,(A132-'Scenario Inputs'!$N$19+1)/'Scenario Inputs'!$O$19))*'Scenario Inputs'!$H$19+MAX(0,MIN(1,(A132-'Scenario Inputs'!$N$20+1)/'Scenario Inputs'!$O$20))*'Scenario Inputs'!$H$20+MAX(0,MIN(1,(A132-'Scenario Inputs'!$N$21+1)/'Scenario Inputs'!$O$21))*'Scenario Inputs'!$H$21+MAX(0,MIN('Scenario Inputs'!$F$31,A132-'Scenario Inputs'!$F$37+1))*'Scenario Inputs'!$F$32+MAX(0,MIN('Scenario Inputs'!$F$31,A132-'Scenario Inputs'!$F$37+1))*'Scenario Inputs'!$F$36+MAX(0,MIN('Scenario Inputs'!$F$31,A132-'Scenario Inputs'!$F$37+1))*'Scenario Inputs'!$F$39+MAX(0,MIN(1,(A132-'Scenario Inputs'!$B$48+1)/'Scenario Inputs'!$B$49))*'Scenario Inputs'!$B$50</f>
        <v/>
      </c>
      <c r="D132" s="335">
        <f>MAX(0,MIN(1,(A132-'Scenario Inputs'!$N$7+1)/'Scenario Inputs'!$O$7))*'Scenario Inputs'!$J$7+MAX(0,MIN(1,(A132-'Scenario Inputs'!$N$8+1)/'Scenario Inputs'!$O$8))*'Scenario Inputs'!$J$8+MAX(0,MIN(1,(A132-'Scenario Inputs'!$N$9+1)/'Scenario Inputs'!$O$9))*'Scenario Inputs'!$J$9+MAX(0,MIN(1,(A132-'Scenario Inputs'!$N$10+1)/'Scenario Inputs'!$O$10))*'Scenario Inputs'!$J$10+MAX(0,MIN(1,(A132-'Scenario Inputs'!$N$11+1)/'Scenario Inputs'!$O$11))*'Scenario Inputs'!$J$11+MAX(0,MIN(1,(A132-'Scenario Inputs'!$N$12+1)/'Scenario Inputs'!$O$12))*'Scenario Inputs'!$J$12+MAX(0,MIN(1,(A132-'Scenario Inputs'!$N$13+1)/'Scenario Inputs'!$O$13))*'Scenario Inputs'!$J$13+MAX(0,MIN(1,(A132-'Scenario Inputs'!$N$14+1)/'Scenario Inputs'!$O$14))*'Scenario Inputs'!$J$14+MAX(0,MIN(1,(A132-'Scenario Inputs'!$N$15+1)/'Scenario Inputs'!$O$15))*'Scenario Inputs'!$J$15+MAX(0,MIN(1,(A132-'Scenario Inputs'!$N$16+1)/'Scenario Inputs'!$O$16))*'Scenario Inputs'!$J$16+MAX(0,MIN(1,(A132-'Scenario Inputs'!$N$17+1)/'Scenario Inputs'!$O$17))*'Scenario Inputs'!$J$17+MAX(0,MIN(1,(A132-'Scenario Inputs'!$N$18+1)/'Scenario Inputs'!$O$18))*'Scenario Inputs'!$J$18+MAX(0,MIN(1,(A132-'Scenario Inputs'!$N$19+1)/'Scenario Inputs'!$O$19))*'Scenario Inputs'!$J$19+MAX(0,MIN(1,(A132-'Scenario Inputs'!$N$20+1)/'Scenario Inputs'!$O$20))*'Scenario Inputs'!$J$20+MAX(0,MIN(1,(A132-'Scenario Inputs'!$N$21+1)/'Scenario Inputs'!$O$21))*'Scenario Inputs'!$J$21+MAX(0,MIN('Scenario Inputs'!$F$31,A132-'Scenario Inputs'!$F$37+1))*'Scenario Inputs'!$F$32+MAX(0,MIN('Scenario Inputs'!$F$31,A132-'Scenario Inputs'!$F$37+1))*'Scenario Inputs'!$F$36+MAX(0,MIN('Scenario Inputs'!$F$31,A132-'Scenario Inputs'!$F$37+1))*'Scenario Inputs'!$F$39+MAX(0,MIN(1,(A132-'Scenario Inputs'!$B$48+1)/'Scenario Inputs'!$B$49))*'Scenario Inputs'!$B$51</f>
        <v/>
      </c>
      <c r="E132" s="335">
        <f>C132-B132</f>
        <v/>
      </c>
      <c r="F132" s="335">
        <f>D132-B132</f>
        <v/>
      </c>
      <c r="G132" s="335">
        <f>G131+B132</f>
        <v/>
      </c>
      <c r="H132" s="335">
        <f>H131+C132</f>
        <v/>
      </c>
      <c r="I132" s="335">
        <f>H132-G132</f>
        <v/>
      </c>
      <c r="J132" s="335">
        <f>J131+D132-B132</f>
        <v/>
      </c>
      <c r="K132" s="335">
        <f>MAX(0,MIN(1,(A132-'Scenario Inputs'!$N$7+1)/'Scenario Inputs'!$O$7))*'Scenario Inputs'!$L$7+MAX(0,MIN(1,(A132-'Scenario Inputs'!$N$8+1)/'Scenario Inputs'!$O$8))*'Scenario Inputs'!$L$8+MAX(0,MIN(1,(A132-'Scenario Inputs'!$N$9+1)/'Scenario Inputs'!$O$9))*'Scenario Inputs'!$L$9+MAX(0,MIN(1,(A132-'Scenario Inputs'!$N$10+1)/'Scenario Inputs'!$O$10))*'Scenario Inputs'!$L$10+MAX(0,MIN(1,(A132-'Scenario Inputs'!$N$11+1)/'Scenario Inputs'!$O$11))*'Scenario Inputs'!$L$11+MAX(0,MIN(1,(A132-'Scenario Inputs'!$N$12+1)/'Scenario Inputs'!$O$12))*'Scenario Inputs'!$L$12+MAX(0,MIN(1,(A132-'Scenario Inputs'!$N$13+1)/'Scenario Inputs'!$O$13))*'Scenario Inputs'!$L$13+MAX(0,MIN(1,(A132-'Scenario Inputs'!$N$14+1)/'Scenario Inputs'!$O$14))*'Scenario Inputs'!$L$14+MAX(0,MIN(1,(A132-'Scenario Inputs'!$N$15+1)/'Scenario Inputs'!$O$15))*'Scenario Inputs'!$L$15+MAX(0,MIN(1,(A132-'Scenario Inputs'!$N$16+1)/'Scenario Inputs'!$O$16))*'Scenario Inputs'!$L$16+MAX(0,MIN(1,(A132-'Scenario Inputs'!$N$17+1)/'Scenario Inputs'!$O$17))*'Scenario Inputs'!$L$17+MAX(0,MIN(1,(A132-'Scenario Inputs'!$N$18+1)/'Scenario Inputs'!$O$18))*'Scenario Inputs'!$L$18+MAX(0,MIN(1,(A132-'Scenario Inputs'!$N$19+1)/'Scenario Inputs'!$O$19))*'Scenario Inputs'!$L$19+MAX(0,MIN(1,(A132-'Scenario Inputs'!$N$20+1)/'Scenario Inputs'!$O$20))*'Scenario Inputs'!$L$20+MAX(0,MIN(1,(A132-'Scenario Inputs'!$N$21+1)/'Scenario Inputs'!$O$21))*'Scenario Inputs'!$L$21+MAX(0,MIN(1,(A132-'Scenario Inputs'!$B$48+1)/'Scenario Inputs'!$B$49))*'Scenario Inputs'!$B$52</f>
        <v/>
      </c>
      <c r="L132" s="335">
        <f>K132*'Scenario Inputs'!$B$4</f>
        <v/>
      </c>
      <c r="M132" s="335">
        <f>B132-L132</f>
        <v/>
      </c>
      <c r="N132" s="335">
        <f>D132+L132-B132</f>
        <v/>
      </c>
      <c r="O132" s="335">
        <f>O131+L132</f>
        <v/>
      </c>
      <c r="P132" s="335">
        <f>P131+N132</f>
        <v/>
      </c>
    </row>
    <row r="133">
      <c r="A133" t="n">
        <v>129</v>
      </c>
      <c r="B133" s="335">
        <f>MIN(A133,Assumptions!$B$6)*Assumptions!$B$4*Assumptions!$B$17</f>
        <v/>
      </c>
      <c r="C133" s="335">
        <f>MAX(0,MIN(1,(A133-'Scenario Inputs'!$N$7+1)/'Scenario Inputs'!$O$7))*'Scenario Inputs'!$H$7+MAX(0,MIN(1,(A133-'Scenario Inputs'!$N$8+1)/'Scenario Inputs'!$O$8))*'Scenario Inputs'!$H$8+MAX(0,MIN(1,(A133-'Scenario Inputs'!$N$9+1)/'Scenario Inputs'!$O$9))*'Scenario Inputs'!$H$9+MAX(0,MIN(1,(A133-'Scenario Inputs'!$N$10+1)/'Scenario Inputs'!$O$10))*'Scenario Inputs'!$H$10+MAX(0,MIN(1,(A133-'Scenario Inputs'!$N$11+1)/'Scenario Inputs'!$O$11))*'Scenario Inputs'!$H$11+MAX(0,MIN(1,(A133-'Scenario Inputs'!$N$12+1)/'Scenario Inputs'!$O$12))*'Scenario Inputs'!$H$12+MAX(0,MIN(1,(A133-'Scenario Inputs'!$N$13+1)/'Scenario Inputs'!$O$13))*'Scenario Inputs'!$H$13+MAX(0,MIN(1,(A133-'Scenario Inputs'!$N$14+1)/'Scenario Inputs'!$O$14))*'Scenario Inputs'!$H$14+MAX(0,MIN(1,(A133-'Scenario Inputs'!$N$15+1)/'Scenario Inputs'!$O$15))*'Scenario Inputs'!$H$15+MAX(0,MIN(1,(A133-'Scenario Inputs'!$N$16+1)/'Scenario Inputs'!$O$16))*'Scenario Inputs'!$H$16+MAX(0,MIN(1,(A133-'Scenario Inputs'!$N$17+1)/'Scenario Inputs'!$O$17))*'Scenario Inputs'!$H$17+MAX(0,MIN(1,(A133-'Scenario Inputs'!$N$18+1)/'Scenario Inputs'!$O$18))*'Scenario Inputs'!$H$18+MAX(0,MIN(1,(A133-'Scenario Inputs'!$N$19+1)/'Scenario Inputs'!$O$19))*'Scenario Inputs'!$H$19+MAX(0,MIN(1,(A133-'Scenario Inputs'!$N$20+1)/'Scenario Inputs'!$O$20))*'Scenario Inputs'!$H$20+MAX(0,MIN(1,(A133-'Scenario Inputs'!$N$21+1)/'Scenario Inputs'!$O$21))*'Scenario Inputs'!$H$21+MAX(0,MIN('Scenario Inputs'!$F$31,A133-'Scenario Inputs'!$F$37+1))*'Scenario Inputs'!$F$32+MAX(0,MIN('Scenario Inputs'!$F$31,A133-'Scenario Inputs'!$F$37+1))*'Scenario Inputs'!$F$36+MAX(0,MIN('Scenario Inputs'!$F$31,A133-'Scenario Inputs'!$F$37+1))*'Scenario Inputs'!$F$39+MAX(0,MIN(1,(A133-'Scenario Inputs'!$B$48+1)/'Scenario Inputs'!$B$49))*'Scenario Inputs'!$B$50</f>
        <v/>
      </c>
      <c r="D133" s="335">
        <f>MAX(0,MIN(1,(A133-'Scenario Inputs'!$N$7+1)/'Scenario Inputs'!$O$7))*'Scenario Inputs'!$J$7+MAX(0,MIN(1,(A133-'Scenario Inputs'!$N$8+1)/'Scenario Inputs'!$O$8))*'Scenario Inputs'!$J$8+MAX(0,MIN(1,(A133-'Scenario Inputs'!$N$9+1)/'Scenario Inputs'!$O$9))*'Scenario Inputs'!$J$9+MAX(0,MIN(1,(A133-'Scenario Inputs'!$N$10+1)/'Scenario Inputs'!$O$10))*'Scenario Inputs'!$J$10+MAX(0,MIN(1,(A133-'Scenario Inputs'!$N$11+1)/'Scenario Inputs'!$O$11))*'Scenario Inputs'!$J$11+MAX(0,MIN(1,(A133-'Scenario Inputs'!$N$12+1)/'Scenario Inputs'!$O$12))*'Scenario Inputs'!$J$12+MAX(0,MIN(1,(A133-'Scenario Inputs'!$N$13+1)/'Scenario Inputs'!$O$13))*'Scenario Inputs'!$J$13+MAX(0,MIN(1,(A133-'Scenario Inputs'!$N$14+1)/'Scenario Inputs'!$O$14))*'Scenario Inputs'!$J$14+MAX(0,MIN(1,(A133-'Scenario Inputs'!$N$15+1)/'Scenario Inputs'!$O$15))*'Scenario Inputs'!$J$15+MAX(0,MIN(1,(A133-'Scenario Inputs'!$N$16+1)/'Scenario Inputs'!$O$16))*'Scenario Inputs'!$J$16+MAX(0,MIN(1,(A133-'Scenario Inputs'!$N$17+1)/'Scenario Inputs'!$O$17))*'Scenario Inputs'!$J$17+MAX(0,MIN(1,(A133-'Scenario Inputs'!$N$18+1)/'Scenario Inputs'!$O$18))*'Scenario Inputs'!$J$18+MAX(0,MIN(1,(A133-'Scenario Inputs'!$N$19+1)/'Scenario Inputs'!$O$19))*'Scenario Inputs'!$J$19+MAX(0,MIN(1,(A133-'Scenario Inputs'!$N$20+1)/'Scenario Inputs'!$O$20))*'Scenario Inputs'!$J$20+MAX(0,MIN(1,(A133-'Scenario Inputs'!$N$21+1)/'Scenario Inputs'!$O$21))*'Scenario Inputs'!$J$21+MAX(0,MIN('Scenario Inputs'!$F$31,A133-'Scenario Inputs'!$F$37+1))*'Scenario Inputs'!$F$32+MAX(0,MIN('Scenario Inputs'!$F$31,A133-'Scenario Inputs'!$F$37+1))*'Scenario Inputs'!$F$36+MAX(0,MIN('Scenario Inputs'!$F$31,A133-'Scenario Inputs'!$F$37+1))*'Scenario Inputs'!$F$39+MAX(0,MIN(1,(A133-'Scenario Inputs'!$B$48+1)/'Scenario Inputs'!$B$49))*'Scenario Inputs'!$B$51</f>
        <v/>
      </c>
      <c r="E133" s="335">
        <f>C133-B133</f>
        <v/>
      </c>
      <c r="F133" s="335">
        <f>D133-B133</f>
        <v/>
      </c>
      <c r="G133" s="335">
        <f>G132+B133</f>
        <v/>
      </c>
      <c r="H133" s="335">
        <f>H132+C133</f>
        <v/>
      </c>
      <c r="I133" s="335">
        <f>H133-G133</f>
        <v/>
      </c>
      <c r="J133" s="335">
        <f>J132+D133-B133</f>
        <v/>
      </c>
      <c r="K133" s="335">
        <f>MAX(0,MIN(1,(A133-'Scenario Inputs'!$N$7+1)/'Scenario Inputs'!$O$7))*'Scenario Inputs'!$L$7+MAX(0,MIN(1,(A133-'Scenario Inputs'!$N$8+1)/'Scenario Inputs'!$O$8))*'Scenario Inputs'!$L$8+MAX(0,MIN(1,(A133-'Scenario Inputs'!$N$9+1)/'Scenario Inputs'!$O$9))*'Scenario Inputs'!$L$9+MAX(0,MIN(1,(A133-'Scenario Inputs'!$N$10+1)/'Scenario Inputs'!$O$10))*'Scenario Inputs'!$L$10+MAX(0,MIN(1,(A133-'Scenario Inputs'!$N$11+1)/'Scenario Inputs'!$O$11))*'Scenario Inputs'!$L$11+MAX(0,MIN(1,(A133-'Scenario Inputs'!$N$12+1)/'Scenario Inputs'!$O$12))*'Scenario Inputs'!$L$12+MAX(0,MIN(1,(A133-'Scenario Inputs'!$N$13+1)/'Scenario Inputs'!$O$13))*'Scenario Inputs'!$L$13+MAX(0,MIN(1,(A133-'Scenario Inputs'!$N$14+1)/'Scenario Inputs'!$O$14))*'Scenario Inputs'!$L$14+MAX(0,MIN(1,(A133-'Scenario Inputs'!$N$15+1)/'Scenario Inputs'!$O$15))*'Scenario Inputs'!$L$15+MAX(0,MIN(1,(A133-'Scenario Inputs'!$N$16+1)/'Scenario Inputs'!$O$16))*'Scenario Inputs'!$L$16+MAX(0,MIN(1,(A133-'Scenario Inputs'!$N$17+1)/'Scenario Inputs'!$O$17))*'Scenario Inputs'!$L$17+MAX(0,MIN(1,(A133-'Scenario Inputs'!$N$18+1)/'Scenario Inputs'!$O$18))*'Scenario Inputs'!$L$18+MAX(0,MIN(1,(A133-'Scenario Inputs'!$N$19+1)/'Scenario Inputs'!$O$19))*'Scenario Inputs'!$L$19+MAX(0,MIN(1,(A133-'Scenario Inputs'!$N$20+1)/'Scenario Inputs'!$O$20))*'Scenario Inputs'!$L$20+MAX(0,MIN(1,(A133-'Scenario Inputs'!$N$21+1)/'Scenario Inputs'!$O$21))*'Scenario Inputs'!$L$21+MAX(0,MIN(1,(A133-'Scenario Inputs'!$B$48+1)/'Scenario Inputs'!$B$49))*'Scenario Inputs'!$B$52</f>
        <v/>
      </c>
      <c r="L133" s="335">
        <f>K133*'Scenario Inputs'!$B$4</f>
        <v/>
      </c>
      <c r="M133" s="335">
        <f>B133-L133</f>
        <v/>
      </c>
      <c r="N133" s="335">
        <f>D133+L133-B133</f>
        <v/>
      </c>
      <c r="O133" s="335">
        <f>O132+L133</f>
        <v/>
      </c>
      <c r="P133" s="335">
        <f>P132+N133</f>
        <v/>
      </c>
    </row>
    <row r="134">
      <c r="A134" t="n">
        <v>130</v>
      </c>
      <c r="B134" s="335">
        <f>MIN(A134,Assumptions!$B$6)*Assumptions!$B$4*Assumptions!$B$17</f>
        <v/>
      </c>
      <c r="C134" s="335">
        <f>MAX(0,MIN(1,(A134-'Scenario Inputs'!$N$7+1)/'Scenario Inputs'!$O$7))*'Scenario Inputs'!$H$7+MAX(0,MIN(1,(A134-'Scenario Inputs'!$N$8+1)/'Scenario Inputs'!$O$8))*'Scenario Inputs'!$H$8+MAX(0,MIN(1,(A134-'Scenario Inputs'!$N$9+1)/'Scenario Inputs'!$O$9))*'Scenario Inputs'!$H$9+MAX(0,MIN(1,(A134-'Scenario Inputs'!$N$10+1)/'Scenario Inputs'!$O$10))*'Scenario Inputs'!$H$10+MAX(0,MIN(1,(A134-'Scenario Inputs'!$N$11+1)/'Scenario Inputs'!$O$11))*'Scenario Inputs'!$H$11+MAX(0,MIN(1,(A134-'Scenario Inputs'!$N$12+1)/'Scenario Inputs'!$O$12))*'Scenario Inputs'!$H$12+MAX(0,MIN(1,(A134-'Scenario Inputs'!$N$13+1)/'Scenario Inputs'!$O$13))*'Scenario Inputs'!$H$13+MAX(0,MIN(1,(A134-'Scenario Inputs'!$N$14+1)/'Scenario Inputs'!$O$14))*'Scenario Inputs'!$H$14+MAX(0,MIN(1,(A134-'Scenario Inputs'!$N$15+1)/'Scenario Inputs'!$O$15))*'Scenario Inputs'!$H$15+MAX(0,MIN(1,(A134-'Scenario Inputs'!$N$16+1)/'Scenario Inputs'!$O$16))*'Scenario Inputs'!$H$16+MAX(0,MIN(1,(A134-'Scenario Inputs'!$N$17+1)/'Scenario Inputs'!$O$17))*'Scenario Inputs'!$H$17+MAX(0,MIN(1,(A134-'Scenario Inputs'!$N$18+1)/'Scenario Inputs'!$O$18))*'Scenario Inputs'!$H$18+MAX(0,MIN(1,(A134-'Scenario Inputs'!$N$19+1)/'Scenario Inputs'!$O$19))*'Scenario Inputs'!$H$19+MAX(0,MIN(1,(A134-'Scenario Inputs'!$N$20+1)/'Scenario Inputs'!$O$20))*'Scenario Inputs'!$H$20+MAX(0,MIN(1,(A134-'Scenario Inputs'!$N$21+1)/'Scenario Inputs'!$O$21))*'Scenario Inputs'!$H$21+MAX(0,MIN('Scenario Inputs'!$F$31,A134-'Scenario Inputs'!$F$37+1))*'Scenario Inputs'!$F$32+MAX(0,MIN('Scenario Inputs'!$F$31,A134-'Scenario Inputs'!$F$37+1))*'Scenario Inputs'!$F$36+MAX(0,MIN('Scenario Inputs'!$F$31,A134-'Scenario Inputs'!$F$37+1))*'Scenario Inputs'!$F$39+MAX(0,MIN(1,(A134-'Scenario Inputs'!$B$48+1)/'Scenario Inputs'!$B$49))*'Scenario Inputs'!$B$50</f>
        <v/>
      </c>
      <c r="D134" s="335">
        <f>MAX(0,MIN(1,(A134-'Scenario Inputs'!$N$7+1)/'Scenario Inputs'!$O$7))*'Scenario Inputs'!$J$7+MAX(0,MIN(1,(A134-'Scenario Inputs'!$N$8+1)/'Scenario Inputs'!$O$8))*'Scenario Inputs'!$J$8+MAX(0,MIN(1,(A134-'Scenario Inputs'!$N$9+1)/'Scenario Inputs'!$O$9))*'Scenario Inputs'!$J$9+MAX(0,MIN(1,(A134-'Scenario Inputs'!$N$10+1)/'Scenario Inputs'!$O$10))*'Scenario Inputs'!$J$10+MAX(0,MIN(1,(A134-'Scenario Inputs'!$N$11+1)/'Scenario Inputs'!$O$11))*'Scenario Inputs'!$J$11+MAX(0,MIN(1,(A134-'Scenario Inputs'!$N$12+1)/'Scenario Inputs'!$O$12))*'Scenario Inputs'!$J$12+MAX(0,MIN(1,(A134-'Scenario Inputs'!$N$13+1)/'Scenario Inputs'!$O$13))*'Scenario Inputs'!$J$13+MAX(0,MIN(1,(A134-'Scenario Inputs'!$N$14+1)/'Scenario Inputs'!$O$14))*'Scenario Inputs'!$J$14+MAX(0,MIN(1,(A134-'Scenario Inputs'!$N$15+1)/'Scenario Inputs'!$O$15))*'Scenario Inputs'!$J$15+MAX(0,MIN(1,(A134-'Scenario Inputs'!$N$16+1)/'Scenario Inputs'!$O$16))*'Scenario Inputs'!$J$16+MAX(0,MIN(1,(A134-'Scenario Inputs'!$N$17+1)/'Scenario Inputs'!$O$17))*'Scenario Inputs'!$J$17+MAX(0,MIN(1,(A134-'Scenario Inputs'!$N$18+1)/'Scenario Inputs'!$O$18))*'Scenario Inputs'!$J$18+MAX(0,MIN(1,(A134-'Scenario Inputs'!$N$19+1)/'Scenario Inputs'!$O$19))*'Scenario Inputs'!$J$19+MAX(0,MIN(1,(A134-'Scenario Inputs'!$N$20+1)/'Scenario Inputs'!$O$20))*'Scenario Inputs'!$J$20+MAX(0,MIN(1,(A134-'Scenario Inputs'!$N$21+1)/'Scenario Inputs'!$O$21))*'Scenario Inputs'!$J$21+MAX(0,MIN('Scenario Inputs'!$F$31,A134-'Scenario Inputs'!$F$37+1))*'Scenario Inputs'!$F$32+MAX(0,MIN('Scenario Inputs'!$F$31,A134-'Scenario Inputs'!$F$37+1))*'Scenario Inputs'!$F$36+MAX(0,MIN('Scenario Inputs'!$F$31,A134-'Scenario Inputs'!$F$37+1))*'Scenario Inputs'!$F$39+MAX(0,MIN(1,(A134-'Scenario Inputs'!$B$48+1)/'Scenario Inputs'!$B$49))*'Scenario Inputs'!$B$51</f>
        <v/>
      </c>
      <c r="E134" s="335">
        <f>C134-B134</f>
        <v/>
      </c>
      <c r="F134" s="335">
        <f>D134-B134</f>
        <v/>
      </c>
      <c r="G134" s="335">
        <f>G133+B134</f>
        <v/>
      </c>
      <c r="H134" s="335">
        <f>H133+C134</f>
        <v/>
      </c>
      <c r="I134" s="335">
        <f>H134-G134</f>
        <v/>
      </c>
      <c r="J134" s="335">
        <f>J133+D134-B134</f>
        <v/>
      </c>
      <c r="K134" s="335">
        <f>MAX(0,MIN(1,(A134-'Scenario Inputs'!$N$7+1)/'Scenario Inputs'!$O$7))*'Scenario Inputs'!$L$7+MAX(0,MIN(1,(A134-'Scenario Inputs'!$N$8+1)/'Scenario Inputs'!$O$8))*'Scenario Inputs'!$L$8+MAX(0,MIN(1,(A134-'Scenario Inputs'!$N$9+1)/'Scenario Inputs'!$O$9))*'Scenario Inputs'!$L$9+MAX(0,MIN(1,(A134-'Scenario Inputs'!$N$10+1)/'Scenario Inputs'!$O$10))*'Scenario Inputs'!$L$10+MAX(0,MIN(1,(A134-'Scenario Inputs'!$N$11+1)/'Scenario Inputs'!$O$11))*'Scenario Inputs'!$L$11+MAX(0,MIN(1,(A134-'Scenario Inputs'!$N$12+1)/'Scenario Inputs'!$O$12))*'Scenario Inputs'!$L$12+MAX(0,MIN(1,(A134-'Scenario Inputs'!$N$13+1)/'Scenario Inputs'!$O$13))*'Scenario Inputs'!$L$13+MAX(0,MIN(1,(A134-'Scenario Inputs'!$N$14+1)/'Scenario Inputs'!$O$14))*'Scenario Inputs'!$L$14+MAX(0,MIN(1,(A134-'Scenario Inputs'!$N$15+1)/'Scenario Inputs'!$O$15))*'Scenario Inputs'!$L$15+MAX(0,MIN(1,(A134-'Scenario Inputs'!$N$16+1)/'Scenario Inputs'!$O$16))*'Scenario Inputs'!$L$16+MAX(0,MIN(1,(A134-'Scenario Inputs'!$N$17+1)/'Scenario Inputs'!$O$17))*'Scenario Inputs'!$L$17+MAX(0,MIN(1,(A134-'Scenario Inputs'!$N$18+1)/'Scenario Inputs'!$O$18))*'Scenario Inputs'!$L$18+MAX(0,MIN(1,(A134-'Scenario Inputs'!$N$19+1)/'Scenario Inputs'!$O$19))*'Scenario Inputs'!$L$19+MAX(0,MIN(1,(A134-'Scenario Inputs'!$N$20+1)/'Scenario Inputs'!$O$20))*'Scenario Inputs'!$L$20+MAX(0,MIN(1,(A134-'Scenario Inputs'!$N$21+1)/'Scenario Inputs'!$O$21))*'Scenario Inputs'!$L$21+MAX(0,MIN(1,(A134-'Scenario Inputs'!$B$48+1)/'Scenario Inputs'!$B$49))*'Scenario Inputs'!$B$52</f>
        <v/>
      </c>
      <c r="L134" s="335">
        <f>K134*'Scenario Inputs'!$B$4</f>
        <v/>
      </c>
      <c r="M134" s="335">
        <f>B134-L134</f>
        <v/>
      </c>
      <c r="N134" s="335">
        <f>D134+L134-B134</f>
        <v/>
      </c>
      <c r="O134" s="335">
        <f>O133+L134</f>
        <v/>
      </c>
      <c r="P134" s="335">
        <f>P133+N134</f>
        <v/>
      </c>
    </row>
    <row r="135">
      <c r="A135" t="n">
        <v>131</v>
      </c>
      <c r="B135" s="335">
        <f>MIN(A135,Assumptions!$B$6)*Assumptions!$B$4*Assumptions!$B$17</f>
        <v/>
      </c>
      <c r="C135" s="335">
        <f>MAX(0,MIN(1,(A135-'Scenario Inputs'!$N$7+1)/'Scenario Inputs'!$O$7))*'Scenario Inputs'!$H$7+MAX(0,MIN(1,(A135-'Scenario Inputs'!$N$8+1)/'Scenario Inputs'!$O$8))*'Scenario Inputs'!$H$8+MAX(0,MIN(1,(A135-'Scenario Inputs'!$N$9+1)/'Scenario Inputs'!$O$9))*'Scenario Inputs'!$H$9+MAX(0,MIN(1,(A135-'Scenario Inputs'!$N$10+1)/'Scenario Inputs'!$O$10))*'Scenario Inputs'!$H$10+MAX(0,MIN(1,(A135-'Scenario Inputs'!$N$11+1)/'Scenario Inputs'!$O$11))*'Scenario Inputs'!$H$11+MAX(0,MIN(1,(A135-'Scenario Inputs'!$N$12+1)/'Scenario Inputs'!$O$12))*'Scenario Inputs'!$H$12+MAX(0,MIN(1,(A135-'Scenario Inputs'!$N$13+1)/'Scenario Inputs'!$O$13))*'Scenario Inputs'!$H$13+MAX(0,MIN(1,(A135-'Scenario Inputs'!$N$14+1)/'Scenario Inputs'!$O$14))*'Scenario Inputs'!$H$14+MAX(0,MIN(1,(A135-'Scenario Inputs'!$N$15+1)/'Scenario Inputs'!$O$15))*'Scenario Inputs'!$H$15+MAX(0,MIN(1,(A135-'Scenario Inputs'!$N$16+1)/'Scenario Inputs'!$O$16))*'Scenario Inputs'!$H$16+MAX(0,MIN(1,(A135-'Scenario Inputs'!$N$17+1)/'Scenario Inputs'!$O$17))*'Scenario Inputs'!$H$17+MAX(0,MIN(1,(A135-'Scenario Inputs'!$N$18+1)/'Scenario Inputs'!$O$18))*'Scenario Inputs'!$H$18+MAX(0,MIN(1,(A135-'Scenario Inputs'!$N$19+1)/'Scenario Inputs'!$O$19))*'Scenario Inputs'!$H$19+MAX(0,MIN(1,(A135-'Scenario Inputs'!$N$20+1)/'Scenario Inputs'!$O$20))*'Scenario Inputs'!$H$20+MAX(0,MIN(1,(A135-'Scenario Inputs'!$N$21+1)/'Scenario Inputs'!$O$21))*'Scenario Inputs'!$H$21+MAX(0,MIN('Scenario Inputs'!$F$31,A135-'Scenario Inputs'!$F$37+1))*'Scenario Inputs'!$F$32+MAX(0,MIN('Scenario Inputs'!$F$31,A135-'Scenario Inputs'!$F$37+1))*'Scenario Inputs'!$F$36+MAX(0,MIN('Scenario Inputs'!$F$31,A135-'Scenario Inputs'!$F$37+1))*'Scenario Inputs'!$F$39+MAX(0,MIN(1,(A135-'Scenario Inputs'!$B$48+1)/'Scenario Inputs'!$B$49))*'Scenario Inputs'!$B$50</f>
        <v/>
      </c>
      <c r="D135" s="335">
        <f>MAX(0,MIN(1,(A135-'Scenario Inputs'!$N$7+1)/'Scenario Inputs'!$O$7))*'Scenario Inputs'!$J$7+MAX(0,MIN(1,(A135-'Scenario Inputs'!$N$8+1)/'Scenario Inputs'!$O$8))*'Scenario Inputs'!$J$8+MAX(0,MIN(1,(A135-'Scenario Inputs'!$N$9+1)/'Scenario Inputs'!$O$9))*'Scenario Inputs'!$J$9+MAX(0,MIN(1,(A135-'Scenario Inputs'!$N$10+1)/'Scenario Inputs'!$O$10))*'Scenario Inputs'!$J$10+MAX(0,MIN(1,(A135-'Scenario Inputs'!$N$11+1)/'Scenario Inputs'!$O$11))*'Scenario Inputs'!$J$11+MAX(0,MIN(1,(A135-'Scenario Inputs'!$N$12+1)/'Scenario Inputs'!$O$12))*'Scenario Inputs'!$J$12+MAX(0,MIN(1,(A135-'Scenario Inputs'!$N$13+1)/'Scenario Inputs'!$O$13))*'Scenario Inputs'!$J$13+MAX(0,MIN(1,(A135-'Scenario Inputs'!$N$14+1)/'Scenario Inputs'!$O$14))*'Scenario Inputs'!$J$14+MAX(0,MIN(1,(A135-'Scenario Inputs'!$N$15+1)/'Scenario Inputs'!$O$15))*'Scenario Inputs'!$J$15+MAX(0,MIN(1,(A135-'Scenario Inputs'!$N$16+1)/'Scenario Inputs'!$O$16))*'Scenario Inputs'!$J$16+MAX(0,MIN(1,(A135-'Scenario Inputs'!$N$17+1)/'Scenario Inputs'!$O$17))*'Scenario Inputs'!$J$17+MAX(0,MIN(1,(A135-'Scenario Inputs'!$N$18+1)/'Scenario Inputs'!$O$18))*'Scenario Inputs'!$J$18+MAX(0,MIN(1,(A135-'Scenario Inputs'!$N$19+1)/'Scenario Inputs'!$O$19))*'Scenario Inputs'!$J$19+MAX(0,MIN(1,(A135-'Scenario Inputs'!$N$20+1)/'Scenario Inputs'!$O$20))*'Scenario Inputs'!$J$20+MAX(0,MIN(1,(A135-'Scenario Inputs'!$N$21+1)/'Scenario Inputs'!$O$21))*'Scenario Inputs'!$J$21+MAX(0,MIN('Scenario Inputs'!$F$31,A135-'Scenario Inputs'!$F$37+1))*'Scenario Inputs'!$F$32+MAX(0,MIN('Scenario Inputs'!$F$31,A135-'Scenario Inputs'!$F$37+1))*'Scenario Inputs'!$F$36+MAX(0,MIN('Scenario Inputs'!$F$31,A135-'Scenario Inputs'!$F$37+1))*'Scenario Inputs'!$F$39+MAX(0,MIN(1,(A135-'Scenario Inputs'!$B$48+1)/'Scenario Inputs'!$B$49))*'Scenario Inputs'!$B$51</f>
        <v/>
      </c>
      <c r="E135" s="335">
        <f>C135-B135</f>
        <v/>
      </c>
      <c r="F135" s="335">
        <f>D135-B135</f>
        <v/>
      </c>
      <c r="G135" s="335">
        <f>G134+B135</f>
        <v/>
      </c>
      <c r="H135" s="335">
        <f>H134+C135</f>
        <v/>
      </c>
      <c r="I135" s="335">
        <f>H135-G135</f>
        <v/>
      </c>
      <c r="J135" s="335">
        <f>J134+D135-B135</f>
        <v/>
      </c>
      <c r="K135" s="335">
        <f>MAX(0,MIN(1,(A135-'Scenario Inputs'!$N$7+1)/'Scenario Inputs'!$O$7))*'Scenario Inputs'!$L$7+MAX(0,MIN(1,(A135-'Scenario Inputs'!$N$8+1)/'Scenario Inputs'!$O$8))*'Scenario Inputs'!$L$8+MAX(0,MIN(1,(A135-'Scenario Inputs'!$N$9+1)/'Scenario Inputs'!$O$9))*'Scenario Inputs'!$L$9+MAX(0,MIN(1,(A135-'Scenario Inputs'!$N$10+1)/'Scenario Inputs'!$O$10))*'Scenario Inputs'!$L$10+MAX(0,MIN(1,(A135-'Scenario Inputs'!$N$11+1)/'Scenario Inputs'!$O$11))*'Scenario Inputs'!$L$11+MAX(0,MIN(1,(A135-'Scenario Inputs'!$N$12+1)/'Scenario Inputs'!$O$12))*'Scenario Inputs'!$L$12+MAX(0,MIN(1,(A135-'Scenario Inputs'!$N$13+1)/'Scenario Inputs'!$O$13))*'Scenario Inputs'!$L$13+MAX(0,MIN(1,(A135-'Scenario Inputs'!$N$14+1)/'Scenario Inputs'!$O$14))*'Scenario Inputs'!$L$14+MAX(0,MIN(1,(A135-'Scenario Inputs'!$N$15+1)/'Scenario Inputs'!$O$15))*'Scenario Inputs'!$L$15+MAX(0,MIN(1,(A135-'Scenario Inputs'!$N$16+1)/'Scenario Inputs'!$O$16))*'Scenario Inputs'!$L$16+MAX(0,MIN(1,(A135-'Scenario Inputs'!$N$17+1)/'Scenario Inputs'!$O$17))*'Scenario Inputs'!$L$17+MAX(0,MIN(1,(A135-'Scenario Inputs'!$N$18+1)/'Scenario Inputs'!$O$18))*'Scenario Inputs'!$L$18+MAX(0,MIN(1,(A135-'Scenario Inputs'!$N$19+1)/'Scenario Inputs'!$O$19))*'Scenario Inputs'!$L$19+MAX(0,MIN(1,(A135-'Scenario Inputs'!$N$20+1)/'Scenario Inputs'!$O$20))*'Scenario Inputs'!$L$20+MAX(0,MIN(1,(A135-'Scenario Inputs'!$N$21+1)/'Scenario Inputs'!$O$21))*'Scenario Inputs'!$L$21+MAX(0,MIN(1,(A135-'Scenario Inputs'!$B$48+1)/'Scenario Inputs'!$B$49))*'Scenario Inputs'!$B$52</f>
        <v/>
      </c>
      <c r="L135" s="335">
        <f>K135*'Scenario Inputs'!$B$4</f>
        <v/>
      </c>
      <c r="M135" s="335">
        <f>B135-L135</f>
        <v/>
      </c>
      <c r="N135" s="335">
        <f>D135+L135-B135</f>
        <v/>
      </c>
      <c r="O135" s="335">
        <f>O134+L135</f>
        <v/>
      </c>
      <c r="P135" s="335">
        <f>P134+N135</f>
        <v/>
      </c>
    </row>
    <row r="136">
      <c r="A136" t="n">
        <v>132</v>
      </c>
      <c r="B136" s="335">
        <f>MIN(A136,Assumptions!$B$6)*Assumptions!$B$4*Assumptions!$B$17</f>
        <v/>
      </c>
      <c r="C136" s="335">
        <f>MAX(0,MIN(1,(A136-'Scenario Inputs'!$N$7+1)/'Scenario Inputs'!$O$7))*'Scenario Inputs'!$H$7+MAX(0,MIN(1,(A136-'Scenario Inputs'!$N$8+1)/'Scenario Inputs'!$O$8))*'Scenario Inputs'!$H$8+MAX(0,MIN(1,(A136-'Scenario Inputs'!$N$9+1)/'Scenario Inputs'!$O$9))*'Scenario Inputs'!$H$9+MAX(0,MIN(1,(A136-'Scenario Inputs'!$N$10+1)/'Scenario Inputs'!$O$10))*'Scenario Inputs'!$H$10+MAX(0,MIN(1,(A136-'Scenario Inputs'!$N$11+1)/'Scenario Inputs'!$O$11))*'Scenario Inputs'!$H$11+MAX(0,MIN(1,(A136-'Scenario Inputs'!$N$12+1)/'Scenario Inputs'!$O$12))*'Scenario Inputs'!$H$12+MAX(0,MIN(1,(A136-'Scenario Inputs'!$N$13+1)/'Scenario Inputs'!$O$13))*'Scenario Inputs'!$H$13+MAX(0,MIN(1,(A136-'Scenario Inputs'!$N$14+1)/'Scenario Inputs'!$O$14))*'Scenario Inputs'!$H$14+MAX(0,MIN(1,(A136-'Scenario Inputs'!$N$15+1)/'Scenario Inputs'!$O$15))*'Scenario Inputs'!$H$15+MAX(0,MIN(1,(A136-'Scenario Inputs'!$N$16+1)/'Scenario Inputs'!$O$16))*'Scenario Inputs'!$H$16+MAX(0,MIN(1,(A136-'Scenario Inputs'!$N$17+1)/'Scenario Inputs'!$O$17))*'Scenario Inputs'!$H$17+MAX(0,MIN(1,(A136-'Scenario Inputs'!$N$18+1)/'Scenario Inputs'!$O$18))*'Scenario Inputs'!$H$18+MAX(0,MIN(1,(A136-'Scenario Inputs'!$N$19+1)/'Scenario Inputs'!$O$19))*'Scenario Inputs'!$H$19+MAX(0,MIN(1,(A136-'Scenario Inputs'!$N$20+1)/'Scenario Inputs'!$O$20))*'Scenario Inputs'!$H$20+MAX(0,MIN(1,(A136-'Scenario Inputs'!$N$21+1)/'Scenario Inputs'!$O$21))*'Scenario Inputs'!$H$21+MAX(0,MIN('Scenario Inputs'!$F$31,A136-'Scenario Inputs'!$F$37+1))*'Scenario Inputs'!$F$32+MAX(0,MIN('Scenario Inputs'!$F$31,A136-'Scenario Inputs'!$F$37+1))*'Scenario Inputs'!$F$36+MAX(0,MIN('Scenario Inputs'!$F$31,A136-'Scenario Inputs'!$F$37+1))*'Scenario Inputs'!$F$39+MAX(0,MIN(1,(A136-'Scenario Inputs'!$B$48+1)/'Scenario Inputs'!$B$49))*'Scenario Inputs'!$B$50</f>
        <v/>
      </c>
      <c r="D136" s="335">
        <f>MAX(0,MIN(1,(A136-'Scenario Inputs'!$N$7+1)/'Scenario Inputs'!$O$7))*'Scenario Inputs'!$J$7+MAX(0,MIN(1,(A136-'Scenario Inputs'!$N$8+1)/'Scenario Inputs'!$O$8))*'Scenario Inputs'!$J$8+MAX(0,MIN(1,(A136-'Scenario Inputs'!$N$9+1)/'Scenario Inputs'!$O$9))*'Scenario Inputs'!$J$9+MAX(0,MIN(1,(A136-'Scenario Inputs'!$N$10+1)/'Scenario Inputs'!$O$10))*'Scenario Inputs'!$J$10+MAX(0,MIN(1,(A136-'Scenario Inputs'!$N$11+1)/'Scenario Inputs'!$O$11))*'Scenario Inputs'!$J$11+MAX(0,MIN(1,(A136-'Scenario Inputs'!$N$12+1)/'Scenario Inputs'!$O$12))*'Scenario Inputs'!$J$12+MAX(0,MIN(1,(A136-'Scenario Inputs'!$N$13+1)/'Scenario Inputs'!$O$13))*'Scenario Inputs'!$J$13+MAX(0,MIN(1,(A136-'Scenario Inputs'!$N$14+1)/'Scenario Inputs'!$O$14))*'Scenario Inputs'!$J$14+MAX(0,MIN(1,(A136-'Scenario Inputs'!$N$15+1)/'Scenario Inputs'!$O$15))*'Scenario Inputs'!$J$15+MAX(0,MIN(1,(A136-'Scenario Inputs'!$N$16+1)/'Scenario Inputs'!$O$16))*'Scenario Inputs'!$J$16+MAX(0,MIN(1,(A136-'Scenario Inputs'!$N$17+1)/'Scenario Inputs'!$O$17))*'Scenario Inputs'!$J$17+MAX(0,MIN(1,(A136-'Scenario Inputs'!$N$18+1)/'Scenario Inputs'!$O$18))*'Scenario Inputs'!$J$18+MAX(0,MIN(1,(A136-'Scenario Inputs'!$N$19+1)/'Scenario Inputs'!$O$19))*'Scenario Inputs'!$J$19+MAX(0,MIN(1,(A136-'Scenario Inputs'!$N$20+1)/'Scenario Inputs'!$O$20))*'Scenario Inputs'!$J$20+MAX(0,MIN(1,(A136-'Scenario Inputs'!$N$21+1)/'Scenario Inputs'!$O$21))*'Scenario Inputs'!$J$21+MAX(0,MIN('Scenario Inputs'!$F$31,A136-'Scenario Inputs'!$F$37+1))*'Scenario Inputs'!$F$32+MAX(0,MIN('Scenario Inputs'!$F$31,A136-'Scenario Inputs'!$F$37+1))*'Scenario Inputs'!$F$36+MAX(0,MIN('Scenario Inputs'!$F$31,A136-'Scenario Inputs'!$F$37+1))*'Scenario Inputs'!$F$39+MAX(0,MIN(1,(A136-'Scenario Inputs'!$B$48+1)/'Scenario Inputs'!$B$49))*'Scenario Inputs'!$B$51</f>
        <v/>
      </c>
      <c r="E136" s="335">
        <f>C136-B136</f>
        <v/>
      </c>
      <c r="F136" s="335">
        <f>D136-B136</f>
        <v/>
      </c>
      <c r="G136" s="335">
        <f>G135+B136</f>
        <v/>
      </c>
      <c r="H136" s="335">
        <f>H135+C136</f>
        <v/>
      </c>
      <c r="I136" s="335">
        <f>H136-G136</f>
        <v/>
      </c>
      <c r="J136" s="335">
        <f>J135+D136-B136</f>
        <v/>
      </c>
      <c r="K136" s="335">
        <f>MAX(0,MIN(1,(A136-'Scenario Inputs'!$N$7+1)/'Scenario Inputs'!$O$7))*'Scenario Inputs'!$L$7+MAX(0,MIN(1,(A136-'Scenario Inputs'!$N$8+1)/'Scenario Inputs'!$O$8))*'Scenario Inputs'!$L$8+MAX(0,MIN(1,(A136-'Scenario Inputs'!$N$9+1)/'Scenario Inputs'!$O$9))*'Scenario Inputs'!$L$9+MAX(0,MIN(1,(A136-'Scenario Inputs'!$N$10+1)/'Scenario Inputs'!$O$10))*'Scenario Inputs'!$L$10+MAX(0,MIN(1,(A136-'Scenario Inputs'!$N$11+1)/'Scenario Inputs'!$O$11))*'Scenario Inputs'!$L$11+MAX(0,MIN(1,(A136-'Scenario Inputs'!$N$12+1)/'Scenario Inputs'!$O$12))*'Scenario Inputs'!$L$12+MAX(0,MIN(1,(A136-'Scenario Inputs'!$N$13+1)/'Scenario Inputs'!$O$13))*'Scenario Inputs'!$L$13+MAX(0,MIN(1,(A136-'Scenario Inputs'!$N$14+1)/'Scenario Inputs'!$O$14))*'Scenario Inputs'!$L$14+MAX(0,MIN(1,(A136-'Scenario Inputs'!$N$15+1)/'Scenario Inputs'!$O$15))*'Scenario Inputs'!$L$15+MAX(0,MIN(1,(A136-'Scenario Inputs'!$N$16+1)/'Scenario Inputs'!$O$16))*'Scenario Inputs'!$L$16+MAX(0,MIN(1,(A136-'Scenario Inputs'!$N$17+1)/'Scenario Inputs'!$O$17))*'Scenario Inputs'!$L$17+MAX(0,MIN(1,(A136-'Scenario Inputs'!$N$18+1)/'Scenario Inputs'!$O$18))*'Scenario Inputs'!$L$18+MAX(0,MIN(1,(A136-'Scenario Inputs'!$N$19+1)/'Scenario Inputs'!$O$19))*'Scenario Inputs'!$L$19+MAX(0,MIN(1,(A136-'Scenario Inputs'!$N$20+1)/'Scenario Inputs'!$O$20))*'Scenario Inputs'!$L$20+MAX(0,MIN(1,(A136-'Scenario Inputs'!$N$21+1)/'Scenario Inputs'!$O$21))*'Scenario Inputs'!$L$21+MAX(0,MIN(1,(A136-'Scenario Inputs'!$B$48+1)/'Scenario Inputs'!$B$49))*'Scenario Inputs'!$B$52</f>
        <v/>
      </c>
      <c r="L136" s="335">
        <f>K136*'Scenario Inputs'!$B$4</f>
        <v/>
      </c>
      <c r="M136" s="335">
        <f>B136-L136</f>
        <v/>
      </c>
      <c r="N136" s="335">
        <f>D136+L136-B136</f>
        <v/>
      </c>
      <c r="O136" s="335">
        <f>O135+L136</f>
        <v/>
      </c>
      <c r="P136" s="335">
        <f>P135+N136</f>
        <v/>
      </c>
    </row>
    <row r="137">
      <c r="A137" t="n">
        <v>133</v>
      </c>
      <c r="B137" s="335">
        <f>MIN(A137,Assumptions!$B$6)*Assumptions!$B$4*Assumptions!$B$17</f>
        <v/>
      </c>
      <c r="C137" s="335">
        <f>MAX(0,MIN(1,(A137-'Scenario Inputs'!$N$7+1)/'Scenario Inputs'!$O$7))*'Scenario Inputs'!$H$7+MAX(0,MIN(1,(A137-'Scenario Inputs'!$N$8+1)/'Scenario Inputs'!$O$8))*'Scenario Inputs'!$H$8+MAX(0,MIN(1,(A137-'Scenario Inputs'!$N$9+1)/'Scenario Inputs'!$O$9))*'Scenario Inputs'!$H$9+MAX(0,MIN(1,(A137-'Scenario Inputs'!$N$10+1)/'Scenario Inputs'!$O$10))*'Scenario Inputs'!$H$10+MAX(0,MIN(1,(A137-'Scenario Inputs'!$N$11+1)/'Scenario Inputs'!$O$11))*'Scenario Inputs'!$H$11+MAX(0,MIN(1,(A137-'Scenario Inputs'!$N$12+1)/'Scenario Inputs'!$O$12))*'Scenario Inputs'!$H$12+MAX(0,MIN(1,(A137-'Scenario Inputs'!$N$13+1)/'Scenario Inputs'!$O$13))*'Scenario Inputs'!$H$13+MAX(0,MIN(1,(A137-'Scenario Inputs'!$N$14+1)/'Scenario Inputs'!$O$14))*'Scenario Inputs'!$H$14+MAX(0,MIN(1,(A137-'Scenario Inputs'!$N$15+1)/'Scenario Inputs'!$O$15))*'Scenario Inputs'!$H$15+MAX(0,MIN(1,(A137-'Scenario Inputs'!$N$16+1)/'Scenario Inputs'!$O$16))*'Scenario Inputs'!$H$16+MAX(0,MIN(1,(A137-'Scenario Inputs'!$N$17+1)/'Scenario Inputs'!$O$17))*'Scenario Inputs'!$H$17+MAX(0,MIN(1,(A137-'Scenario Inputs'!$N$18+1)/'Scenario Inputs'!$O$18))*'Scenario Inputs'!$H$18+MAX(0,MIN(1,(A137-'Scenario Inputs'!$N$19+1)/'Scenario Inputs'!$O$19))*'Scenario Inputs'!$H$19+MAX(0,MIN(1,(A137-'Scenario Inputs'!$N$20+1)/'Scenario Inputs'!$O$20))*'Scenario Inputs'!$H$20+MAX(0,MIN(1,(A137-'Scenario Inputs'!$N$21+1)/'Scenario Inputs'!$O$21))*'Scenario Inputs'!$H$21+MAX(0,MIN('Scenario Inputs'!$F$31,A137-'Scenario Inputs'!$F$37+1))*'Scenario Inputs'!$F$32+MAX(0,MIN('Scenario Inputs'!$F$31,A137-'Scenario Inputs'!$F$37+1))*'Scenario Inputs'!$F$36+MAX(0,MIN('Scenario Inputs'!$F$31,A137-'Scenario Inputs'!$F$37+1))*'Scenario Inputs'!$F$39+MAX(0,MIN(1,(A137-'Scenario Inputs'!$B$48+1)/'Scenario Inputs'!$B$49))*'Scenario Inputs'!$B$50</f>
        <v/>
      </c>
      <c r="D137" s="335">
        <f>MAX(0,MIN(1,(A137-'Scenario Inputs'!$N$7+1)/'Scenario Inputs'!$O$7))*'Scenario Inputs'!$J$7+MAX(0,MIN(1,(A137-'Scenario Inputs'!$N$8+1)/'Scenario Inputs'!$O$8))*'Scenario Inputs'!$J$8+MAX(0,MIN(1,(A137-'Scenario Inputs'!$N$9+1)/'Scenario Inputs'!$O$9))*'Scenario Inputs'!$J$9+MAX(0,MIN(1,(A137-'Scenario Inputs'!$N$10+1)/'Scenario Inputs'!$O$10))*'Scenario Inputs'!$J$10+MAX(0,MIN(1,(A137-'Scenario Inputs'!$N$11+1)/'Scenario Inputs'!$O$11))*'Scenario Inputs'!$J$11+MAX(0,MIN(1,(A137-'Scenario Inputs'!$N$12+1)/'Scenario Inputs'!$O$12))*'Scenario Inputs'!$J$12+MAX(0,MIN(1,(A137-'Scenario Inputs'!$N$13+1)/'Scenario Inputs'!$O$13))*'Scenario Inputs'!$J$13+MAX(0,MIN(1,(A137-'Scenario Inputs'!$N$14+1)/'Scenario Inputs'!$O$14))*'Scenario Inputs'!$J$14+MAX(0,MIN(1,(A137-'Scenario Inputs'!$N$15+1)/'Scenario Inputs'!$O$15))*'Scenario Inputs'!$J$15+MAX(0,MIN(1,(A137-'Scenario Inputs'!$N$16+1)/'Scenario Inputs'!$O$16))*'Scenario Inputs'!$J$16+MAX(0,MIN(1,(A137-'Scenario Inputs'!$N$17+1)/'Scenario Inputs'!$O$17))*'Scenario Inputs'!$J$17+MAX(0,MIN(1,(A137-'Scenario Inputs'!$N$18+1)/'Scenario Inputs'!$O$18))*'Scenario Inputs'!$J$18+MAX(0,MIN(1,(A137-'Scenario Inputs'!$N$19+1)/'Scenario Inputs'!$O$19))*'Scenario Inputs'!$J$19+MAX(0,MIN(1,(A137-'Scenario Inputs'!$N$20+1)/'Scenario Inputs'!$O$20))*'Scenario Inputs'!$J$20+MAX(0,MIN(1,(A137-'Scenario Inputs'!$N$21+1)/'Scenario Inputs'!$O$21))*'Scenario Inputs'!$J$21+MAX(0,MIN('Scenario Inputs'!$F$31,A137-'Scenario Inputs'!$F$37+1))*'Scenario Inputs'!$F$32+MAX(0,MIN('Scenario Inputs'!$F$31,A137-'Scenario Inputs'!$F$37+1))*'Scenario Inputs'!$F$36+MAX(0,MIN('Scenario Inputs'!$F$31,A137-'Scenario Inputs'!$F$37+1))*'Scenario Inputs'!$F$39+MAX(0,MIN(1,(A137-'Scenario Inputs'!$B$48+1)/'Scenario Inputs'!$B$49))*'Scenario Inputs'!$B$51</f>
        <v/>
      </c>
      <c r="E137" s="335">
        <f>C137-B137</f>
        <v/>
      </c>
      <c r="F137" s="335">
        <f>D137-B137</f>
        <v/>
      </c>
      <c r="G137" s="335">
        <f>G136+B137</f>
        <v/>
      </c>
      <c r="H137" s="335">
        <f>H136+C137</f>
        <v/>
      </c>
      <c r="I137" s="335">
        <f>H137-G137</f>
        <v/>
      </c>
      <c r="J137" s="335">
        <f>J136+D137-B137</f>
        <v/>
      </c>
      <c r="K137" s="335">
        <f>MAX(0,MIN(1,(A137-'Scenario Inputs'!$N$7+1)/'Scenario Inputs'!$O$7))*'Scenario Inputs'!$L$7+MAX(0,MIN(1,(A137-'Scenario Inputs'!$N$8+1)/'Scenario Inputs'!$O$8))*'Scenario Inputs'!$L$8+MAX(0,MIN(1,(A137-'Scenario Inputs'!$N$9+1)/'Scenario Inputs'!$O$9))*'Scenario Inputs'!$L$9+MAX(0,MIN(1,(A137-'Scenario Inputs'!$N$10+1)/'Scenario Inputs'!$O$10))*'Scenario Inputs'!$L$10+MAX(0,MIN(1,(A137-'Scenario Inputs'!$N$11+1)/'Scenario Inputs'!$O$11))*'Scenario Inputs'!$L$11+MAX(0,MIN(1,(A137-'Scenario Inputs'!$N$12+1)/'Scenario Inputs'!$O$12))*'Scenario Inputs'!$L$12+MAX(0,MIN(1,(A137-'Scenario Inputs'!$N$13+1)/'Scenario Inputs'!$O$13))*'Scenario Inputs'!$L$13+MAX(0,MIN(1,(A137-'Scenario Inputs'!$N$14+1)/'Scenario Inputs'!$O$14))*'Scenario Inputs'!$L$14+MAX(0,MIN(1,(A137-'Scenario Inputs'!$N$15+1)/'Scenario Inputs'!$O$15))*'Scenario Inputs'!$L$15+MAX(0,MIN(1,(A137-'Scenario Inputs'!$N$16+1)/'Scenario Inputs'!$O$16))*'Scenario Inputs'!$L$16+MAX(0,MIN(1,(A137-'Scenario Inputs'!$N$17+1)/'Scenario Inputs'!$O$17))*'Scenario Inputs'!$L$17+MAX(0,MIN(1,(A137-'Scenario Inputs'!$N$18+1)/'Scenario Inputs'!$O$18))*'Scenario Inputs'!$L$18+MAX(0,MIN(1,(A137-'Scenario Inputs'!$N$19+1)/'Scenario Inputs'!$O$19))*'Scenario Inputs'!$L$19+MAX(0,MIN(1,(A137-'Scenario Inputs'!$N$20+1)/'Scenario Inputs'!$O$20))*'Scenario Inputs'!$L$20+MAX(0,MIN(1,(A137-'Scenario Inputs'!$N$21+1)/'Scenario Inputs'!$O$21))*'Scenario Inputs'!$L$21+MAX(0,MIN(1,(A137-'Scenario Inputs'!$B$48+1)/'Scenario Inputs'!$B$49))*'Scenario Inputs'!$B$52</f>
        <v/>
      </c>
      <c r="L137" s="335">
        <f>K137*'Scenario Inputs'!$B$4</f>
        <v/>
      </c>
      <c r="M137" s="335">
        <f>B137-L137</f>
        <v/>
      </c>
      <c r="N137" s="335">
        <f>D137+L137-B137</f>
        <v/>
      </c>
      <c r="O137" s="335">
        <f>O136+L137</f>
        <v/>
      </c>
      <c r="P137" s="335">
        <f>P136+N137</f>
        <v/>
      </c>
    </row>
    <row r="138">
      <c r="A138" t="n">
        <v>134</v>
      </c>
      <c r="B138" s="335">
        <f>MIN(A138,Assumptions!$B$6)*Assumptions!$B$4*Assumptions!$B$17</f>
        <v/>
      </c>
      <c r="C138" s="335">
        <f>MAX(0,MIN(1,(A138-'Scenario Inputs'!$N$7+1)/'Scenario Inputs'!$O$7))*'Scenario Inputs'!$H$7+MAX(0,MIN(1,(A138-'Scenario Inputs'!$N$8+1)/'Scenario Inputs'!$O$8))*'Scenario Inputs'!$H$8+MAX(0,MIN(1,(A138-'Scenario Inputs'!$N$9+1)/'Scenario Inputs'!$O$9))*'Scenario Inputs'!$H$9+MAX(0,MIN(1,(A138-'Scenario Inputs'!$N$10+1)/'Scenario Inputs'!$O$10))*'Scenario Inputs'!$H$10+MAX(0,MIN(1,(A138-'Scenario Inputs'!$N$11+1)/'Scenario Inputs'!$O$11))*'Scenario Inputs'!$H$11+MAX(0,MIN(1,(A138-'Scenario Inputs'!$N$12+1)/'Scenario Inputs'!$O$12))*'Scenario Inputs'!$H$12+MAX(0,MIN(1,(A138-'Scenario Inputs'!$N$13+1)/'Scenario Inputs'!$O$13))*'Scenario Inputs'!$H$13+MAX(0,MIN(1,(A138-'Scenario Inputs'!$N$14+1)/'Scenario Inputs'!$O$14))*'Scenario Inputs'!$H$14+MAX(0,MIN(1,(A138-'Scenario Inputs'!$N$15+1)/'Scenario Inputs'!$O$15))*'Scenario Inputs'!$H$15+MAX(0,MIN(1,(A138-'Scenario Inputs'!$N$16+1)/'Scenario Inputs'!$O$16))*'Scenario Inputs'!$H$16+MAX(0,MIN(1,(A138-'Scenario Inputs'!$N$17+1)/'Scenario Inputs'!$O$17))*'Scenario Inputs'!$H$17+MAX(0,MIN(1,(A138-'Scenario Inputs'!$N$18+1)/'Scenario Inputs'!$O$18))*'Scenario Inputs'!$H$18+MAX(0,MIN(1,(A138-'Scenario Inputs'!$N$19+1)/'Scenario Inputs'!$O$19))*'Scenario Inputs'!$H$19+MAX(0,MIN(1,(A138-'Scenario Inputs'!$N$20+1)/'Scenario Inputs'!$O$20))*'Scenario Inputs'!$H$20+MAX(0,MIN(1,(A138-'Scenario Inputs'!$N$21+1)/'Scenario Inputs'!$O$21))*'Scenario Inputs'!$H$21+MAX(0,MIN('Scenario Inputs'!$F$31,A138-'Scenario Inputs'!$F$37+1))*'Scenario Inputs'!$F$32+MAX(0,MIN('Scenario Inputs'!$F$31,A138-'Scenario Inputs'!$F$37+1))*'Scenario Inputs'!$F$36+MAX(0,MIN('Scenario Inputs'!$F$31,A138-'Scenario Inputs'!$F$37+1))*'Scenario Inputs'!$F$39+MAX(0,MIN(1,(A138-'Scenario Inputs'!$B$48+1)/'Scenario Inputs'!$B$49))*'Scenario Inputs'!$B$50</f>
        <v/>
      </c>
      <c r="D138" s="335">
        <f>MAX(0,MIN(1,(A138-'Scenario Inputs'!$N$7+1)/'Scenario Inputs'!$O$7))*'Scenario Inputs'!$J$7+MAX(0,MIN(1,(A138-'Scenario Inputs'!$N$8+1)/'Scenario Inputs'!$O$8))*'Scenario Inputs'!$J$8+MAX(0,MIN(1,(A138-'Scenario Inputs'!$N$9+1)/'Scenario Inputs'!$O$9))*'Scenario Inputs'!$J$9+MAX(0,MIN(1,(A138-'Scenario Inputs'!$N$10+1)/'Scenario Inputs'!$O$10))*'Scenario Inputs'!$J$10+MAX(0,MIN(1,(A138-'Scenario Inputs'!$N$11+1)/'Scenario Inputs'!$O$11))*'Scenario Inputs'!$J$11+MAX(0,MIN(1,(A138-'Scenario Inputs'!$N$12+1)/'Scenario Inputs'!$O$12))*'Scenario Inputs'!$J$12+MAX(0,MIN(1,(A138-'Scenario Inputs'!$N$13+1)/'Scenario Inputs'!$O$13))*'Scenario Inputs'!$J$13+MAX(0,MIN(1,(A138-'Scenario Inputs'!$N$14+1)/'Scenario Inputs'!$O$14))*'Scenario Inputs'!$J$14+MAX(0,MIN(1,(A138-'Scenario Inputs'!$N$15+1)/'Scenario Inputs'!$O$15))*'Scenario Inputs'!$J$15+MAX(0,MIN(1,(A138-'Scenario Inputs'!$N$16+1)/'Scenario Inputs'!$O$16))*'Scenario Inputs'!$J$16+MAX(0,MIN(1,(A138-'Scenario Inputs'!$N$17+1)/'Scenario Inputs'!$O$17))*'Scenario Inputs'!$J$17+MAX(0,MIN(1,(A138-'Scenario Inputs'!$N$18+1)/'Scenario Inputs'!$O$18))*'Scenario Inputs'!$J$18+MAX(0,MIN(1,(A138-'Scenario Inputs'!$N$19+1)/'Scenario Inputs'!$O$19))*'Scenario Inputs'!$J$19+MAX(0,MIN(1,(A138-'Scenario Inputs'!$N$20+1)/'Scenario Inputs'!$O$20))*'Scenario Inputs'!$J$20+MAX(0,MIN(1,(A138-'Scenario Inputs'!$N$21+1)/'Scenario Inputs'!$O$21))*'Scenario Inputs'!$J$21+MAX(0,MIN('Scenario Inputs'!$F$31,A138-'Scenario Inputs'!$F$37+1))*'Scenario Inputs'!$F$32+MAX(0,MIN('Scenario Inputs'!$F$31,A138-'Scenario Inputs'!$F$37+1))*'Scenario Inputs'!$F$36+MAX(0,MIN('Scenario Inputs'!$F$31,A138-'Scenario Inputs'!$F$37+1))*'Scenario Inputs'!$F$39+MAX(0,MIN(1,(A138-'Scenario Inputs'!$B$48+1)/'Scenario Inputs'!$B$49))*'Scenario Inputs'!$B$51</f>
        <v/>
      </c>
      <c r="E138" s="335">
        <f>C138-B138</f>
        <v/>
      </c>
      <c r="F138" s="335">
        <f>D138-B138</f>
        <v/>
      </c>
      <c r="G138" s="335">
        <f>G137+B138</f>
        <v/>
      </c>
      <c r="H138" s="335">
        <f>H137+C138</f>
        <v/>
      </c>
      <c r="I138" s="335">
        <f>H138-G138</f>
        <v/>
      </c>
      <c r="J138" s="335">
        <f>J137+D138-B138</f>
        <v/>
      </c>
      <c r="K138" s="335">
        <f>MAX(0,MIN(1,(A138-'Scenario Inputs'!$N$7+1)/'Scenario Inputs'!$O$7))*'Scenario Inputs'!$L$7+MAX(0,MIN(1,(A138-'Scenario Inputs'!$N$8+1)/'Scenario Inputs'!$O$8))*'Scenario Inputs'!$L$8+MAX(0,MIN(1,(A138-'Scenario Inputs'!$N$9+1)/'Scenario Inputs'!$O$9))*'Scenario Inputs'!$L$9+MAX(0,MIN(1,(A138-'Scenario Inputs'!$N$10+1)/'Scenario Inputs'!$O$10))*'Scenario Inputs'!$L$10+MAX(0,MIN(1,(A138-'Scenario Inputs'!$N$11+1)/'Scenario Inputs'!$O$11))*'Scenario Inputs'!$L$11+MAX(0,MIN(1,(A138-'Scenario Inputs'!$N$12+1)/'Scenario Inputs'!$O$12))*'Scenario Inputs'!$L$12+MAX(0,MIN(1,(A138-'Scenario Inputs'!$N$13+1)/'Scenario Inputs'!$O$13))*'Scenario Inputs'!$L$13+MAX(0,MIN(1,(A138-'Scenario Inputs'!$N$14+1)/'Scenario Inputs'!$O$14))*'Scenario Inputs'!$L$14+MAX(0,MIN(1,(A138-'Scenario Inputs'!$N$15+1)/'Scenario Inputs'!$O$15))*'Scenario Inputs'!$L$15+MAX(0,MIN(1,(A138-'Scenario Inputs'!$N$16+1)/'Scenario Inputs'!$O$16))*'Scenario Inputs'!$L$16+MAX(0,MIN(1,(A138-'Scenario Inputs'!$N$17+1)/'Scenario Inputs'!$O$17))*'Scenario Inputs'!$L$17+MAX(0,MIN(1,(A138-'Scenario Inputs'!$N$18+1)/'Scenario Inputs'!$O$18))*'Scenario Inputs'!$L$18+MAX(0,MIN(1,(A138-'Scenario Inputs'!$N$19+1)/'Scenario Inputs'!$O$19))*'Scenario Inputs'!$L$19+MAX(0,MIN(1,(A138-'Scenario Inputs'!$N$20+1)/'Scenario Inputs'!$O$20))*'Scenario Inputs'!$L$20+MAX(0,MIN(1,(A138-'Scenario Inputs'!$N$21+1)/'Scenario Inputs'!$O$21))*'Scenario Inputs'!$L$21+MAX(0,MIN(1,(A138-'Scenario Inputs'!$B$48+1)/'Scenario Inputs'!$B$49))*'Scenario Inputs'!$B$52</f>
        <v/>
      </c>
      <c r="L138" s="335">
        <f>K138*'Scenario Inputs'!$B$4</f>
        <v/>
      </c>
      <c r="M138" s="335">
        <f>B138-L138</f>
        <v/>
      </c>
      <c r="N138" s="335">
        <f>D138+L138-B138</f>
        <v/>
      </c>
      <c r="O138" s="335">
        <f>O137+L138</f>
        <v/>
      </c>
      <c r="P138" s="335">
        <f>P137+N138</f>
        <v/>
      </c>
    </row>
    <row r="139">
      <c r="A139" t="n">
        <v>135</v>
      </c>
      <c r="B139" s="335">
        <f>MIN(A139,Assumptions!$B$6)*Assumptions!$B$4*Assumptions!$B$17</f>
        <v/>
      </c>
      <c r="C139" s="335">
        <f>MAX(0,MIN(1,(A139-'Scenario Inputs'!$N$7+1)/'Scenario Inputs'!$O$7))*'Scenario Inputs'!$H$7+MAX(0,MIN(1,(A139-'Scenario Inputs'!$N$8+1)/'Scenario Inputs'!$O$8))*'Scenario Inputs'!$H$8+MAX(0,MIN(1,(A139-'Scenario Inputs'!$N$9+1)/'Scenario Inputs'!$O$9))*'Scenario Inputs'!$H$9+MAX(0,MIN(1,(A139-'Scenario Inputs'!$N$10+1)/'Scenario Inputs'!$O$10))*'Scenario Inputs'!$H$10+MAX(0,MIN(1,(A139-'Scenario Inputs'!$N$11+1)/'Scenario Inputs'!$O$11))*'Scenario Inputs'!$H$11+MAX(0,MIN(1,(A139-'Scenario Inputs'!$N$12+1)/'Scenario Inputs'!$O$12))*'Scenario Inputs'!$H$12+MAX(0,MIN(1,(A139-'Scenario Inputs'!$N$13+1)/'Scenario Inputs'!$O$13))*'Scenario Inputs'!$H$13+MAX(0,MIN(1,(A139-'Scenario Inputs'!$N$14+1)/'Scenario Inputs'!$O$14))*'Scenario Inputs'!$H$14+MAX(0,MIN(1,(A139-'Scenario Inputs'!$N$15+1)/'Scenario Inputs'!$O$15))*'Scenario Inputs'!$H$15+MAX(0,MIN(1,(A139-'Scenario Inputs'!$N$16+1)/'Scenario Inputs'!$O$16))*'Scenario Inputs'!$H$16+MAX(0,MIN(1,(A139-'Scenario Inputs'!$N$17+1)/'Scenario Inputs'!$O$17))*'Scenario Inputs'!$H$17+MAX(0,MIN(1,(A139-'Scenario Inputs'!$N$18+1)/'Scenario Inputs'!$O$18))*'Scenario Inputs'!$H$18+MAX(0,MIN(1,(A139-'Scenario Inputs'!$N$19+1)/'Scenario Inputs'!$O$19))*'Scenario Inputs'!$H$19+MAX(0,MIN(1,(A139-'Scenario Inputs'!$N$20+1)/'Scenario Inputs'!$O$20))*'Scenario Inputs'!$H$20+MAX(0,MIN(1,(A139-'Scenario Inputs'!$N$21+1)/'Scenario Inputs'!$O$21))*'Scenario Inputs'!$H$21+MAX(0,MIN('Scenario Inputs'!$F$31,A139-'Scenario Inputs'!$F$37+1))*'Scenario Inputs'!$F$32+MAX(0,MIN('Scenario Inputs'!$F$31,A139-'Scenario Inputs'!$F$37+1))*'Scenario Inputs'!$F$36+MAX(0,MIN('Scenario Inputs'!$F$31,A139-'Scenario Inputs'!$F$37+1))*'Scenario Inputs'!$F$39+MAX(0,MIN(1,(A139-'Scenario Inputs'!$B$48+1)/'Scenario Inputs'!$B$49))*'Scenario Inputs'!$B$50</f>
        <v/>
      </c>
      <c r="D139" s="335">
        <f>MAX(0,MIN(1,(A139-'Scenario Inputs'!$N$7+1)/'Scenario Inputs'!$O$7))*'Scenario Inputs'!$J$7+MAX(0,MIN(1,(A139-'Scenario Inputs'!$N$8+1)/'Scenario Inputs'!$O$8))*'Scenario Inputs'!$J$8+MAX(0,MIN(1,(A139-'Scenario Inputs'!$N$9+1)/'Scenario Inputs'!$O$9))*'Scenario Inputs'!$J$9+MAX(0,MIN(1,(A139-'Scenario Inputs'!$N$10+1)/'Scenario Inputs'!$O$10))*'Scenario Inputs'!$J$10+MAX(0,MIN(1,(A139-'Scenario Inputs'!$N$11+1)/'Scenario Inputs'!$O$11))*'Scenario Inputs'!$J$11+MAX(0,MIN(1,(A139-'Scenario Inputs'!$N$12+1)/'Scenario Inputs'!$O$12))*'Scenario Inputs'!$J$12+MAX(0,MIN(1,(A139-'Scenario Inputs'!$N$13+1)/'Scenario Inputs'!$O$13))*'Scenario Inputs'!$J$13+MAX(0,MIN(1,(A139-'Scenario Inputs'!$N$14+1)/'Scenario Inputs'!$O$14))*'Scenario Inputs'!$J$14+MAX(0,MIN(1,(A139-'Scenario Inputs'!$N$15+1)/'Scenario Inputs'!$O$15))*'Scenario Inputs'!$J$15+MAX(0,MIN(1,(A139-'Scenario Inputs'!$N$16+1)/'Scenario Inputs'!$O$16))*'Scenario Inputs'!$J$16+MAX(0,MIN(1,(A139-'Scenario Inputs'!$N$17+1)/'Scenario Inputs'!$O$17))*'Scenario Inputs'!$J$17+MAX(0,MIN(1,(A139-'Scenario Inputs'!$N$18+1)/'Scenario Inputs'!$O$18))*'Scenario Inputs'!$J$18+MAX(0,MIN(1,(A139-'Scenario Inputs'!$N$19+1)/'Scenario Inputs'!$O$19))*'Scenario Inputs'!$J$19+MAX(0,MIN(1,(A139-'Scenario Inputs'!$N$20+1)/'Scenario Inputs'!$O$20))*'Scenario Inputs'!$J$20+MAX(0,MIN(1,(A139-'Scenario Inputs'!$N$21+1)/'Scenario Inputs'!$O$21))*'Scenario Inputs'!$J$21+MAX(0,MIN('Scenario Inputs'!$F$31,A139-'Scenario Inputs'!$F$37+1))*'Scenario Inputs'!$F$32+MAX(0,MIN('Scenario Inputs'!$F$31,A139-'Scenario Inputs'!$F$37+1))*'Scenario Inputs'!$F$36+MAX(0,MIN('Scenario Inputs'!$F$31,A139-'Scenario Inputs'!$F$37+1))*'Scenario Inputs'!$F$39+MAX(0,MIN(1,(A139-'Scenario Inputs'!$B$48+1)/'Scenario Inputs'!$B$49))*'Scenario Inputs'!$B$51</f>
        <v/>
      </c>
      <c r="E139" s="335">
        <f>C139-B139</f>
        <v/>
      </c>
      <c r="F139" s="335">
        <f>D139-B139</f>
        <v/>
      </c>
      <c r="G139" s="335">
        <f>G138+B139</f>
        <v/>
      </c>
      <c r="H139" s="335">
        <f>H138+C139</f>
        <v/>
      </c>
      <c r="I139" s="335">
        <f>H139-G139</f>
        <v/>
      </c>
      <c r="J139" s="335">
        <f>J138+D139-B139</f>
        <v/>
      </c>
      <c r="K139" s="335">
        <f>MAX(0,MIN(1,(A139-'Scenario Inputs'!$N$7+1)/'Scenario Inputs'!$O$7))*'Scenario Inputs'!$L$7+MAX(0,MIN(1,(A139-'Scenario Inputs'!$N$8+1)/'Scenario Inputs'!$O$8))*'Scenario Inputs'!$L$8+MAX(0,MIN(1,(A139-'Scenario Inputs'!$N$9+1)/'Scenario Inputs'!$O$9))*'Scenario Inputs'!$L$9+MAX(0,MIN(1,(A139-'Scenario Inputs'!$N$10+1)/'Scenario Inputs'!$O$10))*'Scenario Inputs'!$L$10+MAX(0,MIN(1,(A139-'Scenario Inputs'!$N$11+1)/'Scenario Inputs'!$O$11))*'Scenario Inputs'!$L$11+MAX(0,MIN(1,(A139-'Scenario Inputs'!$N$12+1)/'Scenario Inputs'!$O$12))*'Scenario Inputs'!$L$12+MAX(0,MIN(1,(A139-'Scenario Inputs'!$N$13+1)/'Scenario Inputs'!$O$13))*'Scenario Inputs'!$L$13+MAX(0,MIN(1,(A139-'Scenario Inputs'!$N$14+1)/'Scenario Inputs'!$O$14))*'Scenario Inputs'!$L$14+MAX(0,MIN(1,(A139-'Scenario Inputs'!$N$15+1)/'Scenario Inputs'!$O$15))*'Scenario Inputs'!$L$15+MAX(0,MIN(1,(A139-'Scenario Inputs'!$N$16+1)/'Scenario Inputs'!$O$16))*'Scenario Inputs'!$L$16+MAX(0,MIN(1,(A139-'Scenario Inputs'!$N$17+1)/'Scenario Inputs'!$O$17))*'Scenario Inputs'!$L$17+MAX(0,MIN(1,(A139-'Scenario Inputs'!$N$18+1)/'Scenario Inputs'!$O$18))*'Scenario Inputs'!$L$18+MAX(0,MIN(1,(A139-'Scenario Inputs'!$N$19+1)/'Scenario Inputs'!$O$19))*'Scenario Inputs'!$L$19+MAX(0,MIN(1,(A139-'Scenario Inputs'!$N$20+1)/'Scenario Inputs'!$O$20))*'Scenario Inputs'!$L$20+MAX(0,MIN(1,(A139-'Scenario Inputs'!$N$21+1)/'Scenario Inputs'!$O$21))*'Scenario Inputs'!$L$21+MAX(0,MIN(1,(A139-'Scenario Inputs'!$B$48+1)/'Scenario Inputs'!$B$49))*'Scenario Inputs'!$B$52</f>
        <v/>
      </c>
      <c r="L139" s="335">
        <f>K139*'Scenario Inputs'!$B$4</f>
        <v/>
      </c>
      <c r="M139" s="335">
        <f>B139-L139</f>
        <v/>
      </c>
      <c r="N139" s="335">
        <f>D139+L139-B139</f>
        <v/>
      </c>
      <c r="O139" s="335">
        <f>O138+L139</f>
        <v/>
      </c>
      <c r="P139" s="335">
        <f>P138+N139</f>
        <v/>
      </c>
    </row>
    <row r="140">
      <c r="A140" t="n">
        <v>136</v>
      </c>
      <c r="B140" s="335">
        <f>MIN(A140,Assumptions!$B$6)*Assumptions!$B$4*Assumptions!$B$17</f>
        <v/>
      </c>
      <c r="C140" s="335">
        <f>MAX(0,MIN(1,(A140-'Scenario Inputs'!$N$7+1)/'Scenario Inputs'!$O$7))*'Scenario Inputs'!$H$7+MAX(0,MIN(1,(A140-'Scenario Inputs'!$N$8+1)/'Scenario Inputs'!$O$8))*'Scenario Inputs'!$H$8+MAX(0,MIN(1,(A140-'Scenario Inputs'!$N$9+1)/'Scenario Inputs'!$O$9))*'Scenario Inputs'!$H$9+MAX(0,MIN(1,(A140-'Scenario Inputs'!$N$10+1)/'Scenario Inputs'!$O$10))*'Scenario Inputs'!$H$10+MAX(0,MIN(1,(A140-'Scenario Inputs'!$N$11+1)/'Scenario Inputs'!$O$11))*'Scenario Inputs'!$H$11+MAX(0,MIN(1,(A140-'Scenario Inputs'!$N$12+1)/'Scenario Inputs'!$O$12))*'Scenario Inputs'!$H$12+MAX(0,MIN(1,(A140-'Scenario Inputs'!$N$13+1)/'Scenario Inputs'!$O$13))*'Scenario Inputs'!$H$13+MAX(0,MIN(1,(A140-'Scenario Inputs'!$N$14+1)/'Scenario Inputs'!$O$14))*'Scenario Inputs'!$H$14+MAX(0,MIN(1,(A140-'Scenario Inputs'!$N$15+1)/'Scenario Inputs'!$O$15))*'Scenario Inputs'!$H$15+MAX(0,MIN(1,(A140-'Scenario Inputs'!$N$16+1)/'Scenario Inputs'!$O$16))*'Scenario Inputs'!$H$16+MAX(0,MIN(1,(A140-'Scenario Inputs'!$N$17+1)/'Scenario Inputs'!$O$17))*'Scenario Inputs'!$H$17+MAX(0,MIN(1,(A140-'Scenario Inputs'!$N$18+1)/'Scenario Inputs'!$O$18))*'Scenario Inputs'!$H$18+MAX(0,MIN(1,(A140-'Scenario Inputs'!$N$19+1)/'Scenario Inputs'!$O$19))*'Scenario Inputs'!$H$19+MAX(0,MIN(1,(A140-'Scenario Inputs'!$N$20+1)/'Scenario Inputs'!$O$20))*'Scenario Inputs'!$H$20+MAX(0,MIN(1,(A140-'Scenario Inputs'!$N$21+1)/'Scenario Inputs'!$O$21))*'Scenario Inputs'!$H$21+MAX(0,MIN('Scenario Inputs'!$F$31,A140-'Scenario Inputs'!$F$37+1))*'Scenario Inputs'!$F$32+MAX(0,MIN('Scenario Inputs'!$F$31,A140-'Scenario Inputs'!$F$37+1))*'Scenario Inputs'!$F$36+MAX(0,MIN('Scenario Inputs'!$F$31,A140-'Scenario Inputs'!$F$37+1))*'Scenario Inputs'!$F$39+MAX(0,MIN(1,(A140-'Scenario Inputs'!$B$48+1)/'Scenario Inputs'!$B$49))*'Scenario Inputs'!$B$50</f>
        <v/>
      </c>
      <c r="D140" s="335">
        <f>MAX(0,MIN(1,(A140-'Scenario Inputs'!$N$7+1)/'Scenario Inputs'!$O$7))*'Scenario Inputs'!$J$7+MAX(0,MIN(1,(A140-'Scenario Inputs'!$N$8+1)/'Scenario Inputs'!$O$8))*'Scenario Inputs'!$J$8+MAX(0,MIN(1,(A140-'Scenario Inputs'!$N$9+1)/'Scenario Inputs'!$O$9))*'Scenario Inputs'!$J$9+MAX(0,MIN(1,(A140-'Scenario Inputs'!$N$10+1)/'Scenario Inputs'!$O$10))*'Scenario Inputs'!$J$10+MAX(0,MIN(1,(A140-'Scenario Inputs'!$N$11+1)/'Scenario Inputs'!$O$11))*'Scenario Inputs'!$J$11+MAX(0,MIN(1,(A140-'Scenario Inputs'!$N$12+1)/'Scenario Inputs'!$O$12))*'Scenario Inputs'!$J$12+MAX(0,MIN(1,(A140-'Scenario Inputs'!$N$13+1)/'Scenario Inputs'!$O$13))*'Scenario Inputs'!$J$13+MAX(0,MIN(1,(A140-'Scenario Inputs'!$N$14+1)/'Scenario Inputs'!$O$14))*'Scenario Inputs'!$J$14+MAX(0,MIN(1,(A140-'Scenario Inputs'!$N$15+1)/'Scenario Inputs'!$O$15))*'Scenario Inputs'!$J$15+MAX(0,MIN(1,(A140-'Scenario Inputs'!$N$16+1)/'Scenario Inputs'!$O$16))*'Scenario Inputs'!$J$16+MAX(0,MIN(1,(A140-'Scenario Inputs'!$N$17+1)/'Scenario Inputs'!$O$17))*'Scenario Inputs'!$J$17+MAX(0,MIN(1,(A140-'Scenario Inputs'!$N$18+1)/'Scenario Inputs'!$O$18))*'Scenario Inputs'!$J$18+MAX(0,MIN(1,(A140-'Scenario Inputs'!$N$19+1)/'Scenario Inputs'!$O$19))*'Scenario Inputs'!$J$19+MAX(0,MIN(1,(A140-'Scenario Inputs'!$N$20+1)/'Scenario Inputs'!$O$20))*'Scenario Inputs'!$J$20+MAX(0,MIN(1,(A140-'Scenario Inputs'!$N$21+1)/'Scenario Inputs'!$O$21))*'Scenario Inputs'!$J$21+MAX(0,MIN('Scenario Inputs'!$F$31,A140-'Scenario Inputs'!$F$37+1))*'Scenario Inputs'!$F$32+MAX(0,MIN('Scenario Inputs'!$F$31,A140-'Scenario Inputs'!$F$37+1))*'Scenario Inputs'!$F$36+MAX(0,MIN('Scenario Inputs'!$F$31,A140-'Scenario Inputs'!$F$37+1))*'Scenario Inputs'!$F$39+MAX(0,MIN(1,(A140-'Scenario Inputs'!$B$48+1)/'Scenario Inputs'!$B$49))*'Scenario Inputs'!$B$51</f>
        <v/>
      </c>
      <c r="E140" s="335">
        <f>C140-B140</f>
        <v/>
      </c>
      <c r="F140" s="335">
        <f>D140-B140</f>
        <v/>
      </c>
      <c r="G140" s="335">
        <f>G139+B140</f>
        <v/>
      </c>
      <c r="H140" s="335">
        <f>H139+C140</f>
        <v/>
      </c>
      <c r="I140" s="335">
        <f>H140-G140</f>
        <v/>
      </c>
      <c r="J140" s="335">
        <f>J139+D140-B140</f>
        <v/>
      </c>
      <c r="K140" s="335">
        <f>MAX(0,MIN(1,(A140-'Scenario Inputs'!$N$7+1)/'Scenario Inputs'!$O$7))*'Scenario Inputs'!$L$7+MAX(0,MIN(1,(A140-'Scenario Inputs'!$N$8+1)/'Scenario Inputs'!$O$8))*'Scenario Inputs'!$L$8+MAX(0,MIN(1,(A140-'Scenario Inputs'!$N$9+1)/'Scenario Inputs'!$O$9))*'Scenario Inputs'!$L$9+MAX(0,MIN(1,(A140-'Scenario Inputs'!$N$10+1)/'Scenario Inputs'!$O$10))*'Scenario Inputs'!$L$10+MAX(0,MIN(1,(A140-'Scenario Inputs'!$N$11+1)/'Scenario Inputs'!$O$11))*'Scenario Inputs'!$L$11+MAX(0,MIN(1,(A140-'Scenario Inputs'!$N$12+1)/'Scenario Inputs'!$O$12))*'Scenario Inputs'!$L$12+MAX(0,MIN(1,(A140-'Scenario Inputs'!$N$13+1)/'Scenario Inputs'!$O$13))*'Scenario Inputs'!$L$13+MAX(0,MIN(1,(A140-'Scenario Inputs'!$N$14+1)/'Scenario Inputs'!$O$14))*'Scenario Inputs'!$L$14+MAX(0,MIN(1,(A140-'Scenario Inputs'!$N$15+1)/'Scenario Inputs'!$O$15))*'Scenario Inputs'!$L$15+MAX(0,MIN(1,(A140-'Scenario Inputs'!$N$16+1)/'Scenario Inputs'!$O$16))*'Scenario Inputs'!$L$16+MAX(0,MIN(1,(A140-'Scenario Inputs'!$N$17+1)/'Scenario Inputs'!$O$17))*'Scenario Inputs'!$L$17+MAX(0,MIN(1,(A140-'Scenario Inputs'!$N$18+1)/'Scenario Inputs'!$O$18))*'Scenario Inputs'!$L$18+MAX(0,MIN(1,(A140-'Scenario Inputs'!$N$19+1)/'Scenario Inputs'!$O$19))*'Scenario Inputs'!$L$19+MAX(0,MIN(1,(A140-'Scenario Inputs'!$N$20+1)/'Scenario Inputs'!$O$20))*'Scenario Inputs'!$L$20+MAX(0,MIN(1,(A140-'Scenario Inputs'!$N$21+1)/'Scenario Inputs'!$O$21))*'Scenario Inputs'!$L$21+MAX(0,MIN(1,(A140-'Scenario Inputs'!$B$48+1)/'Scenario Inputs'!$B$49))*'Scenario Inputs'!$B$52</f>
        <v/>
      </c>
      <c r="L140" s="335">
        <f>K140*'Scenario Inputs'!$B$4</f>
        <v/>
      </c>
      <c r="M140" s="335">
        <f>B140-L140</f>
        <v/>
      </c>
      <c r="N140" s="335">
        <f>D140+L140-B140</f>
        <v/>
      </c>
      <c r="O140" s="335">
        <f>O139+L140</f>
        <v/>
      </c>
      <c r="P140" s="335">
        <f>P139+N140</f>
        <v/>
      </c>
    </row>
    <row r="141">
      <c r="A141" t="n">
        <v>137</v>
      </c>
      <c r="B141" s="335">
        <f>MIN(A141,Assumptions!$B$6)*Assumptions!$B$4*Assumptions!$B$17</f>
        <v/>
      </c>
      <c r="C141" s="335">
        <f>MAX(0,MIN(1,(A141-'Scenario Inputs'!$N$7+1)/'Scenario Inputs'!$O$7))*'Scenario Inputs'!$H$7+MAX(0,MIN(1,(A141-'Scenario Inputs'!$N$8+1)/'Scenario Inputs'!$O$8))*'Scenario Inputs'!$H$8+MAX(0,MIN(1,(A141-'Scenario Inputs'!$N$9+1)/'Scenario Inputs'!$O$9))*'Scenario Inputs'!$H$9+MAX(0,MIN(1,(A141-'Scenario Inputs'!$N$10+1)/'Scenario Inputs'!$O$10))*'Scenario Inputs'!$H$10+MAX(0,MIN(1,(A141-'Scenario Inputs'!$N$11+1)/'Scenario Inputs'!$O$11))*'Scenario Inputs'!$H$11+MAX(0,MIN(1,(A141-'Scenario Inputs'!$N$12+1)/'Scenario Inputs'!$O$12))*'Scenario Inputs'!$H$12+MAX(0,MIN(1,(A141-'Scenario Inputs'!$N$13+1)/'Scenario Inputs'!$O$13))*'Scenario Inputs'!$H$13+MAX(0,MIN(1,(A141-'Scenario Inputs'!$N$14+1)/'Scenario Inputs'!$O$14))*'Scenario Inputs'!$H$14+MAX(0,MIN(1,(A141-'Scenario Inputs'!$N$15+1)/'Scenario Inputs'!$O$15))*'Scenario Inputs'!$H$15+MAX(0,MIN(1,(A141-'Scenario Inputs'!$N$16+1)/'Scenario Inputs'!$O$16))*'Scenario Inputs'!$H$16+MAX(0,MIN(1,(A141-'Scenario Inputs'!$N$17+1)/'Scenario Inputs'!$O$17))*'Scenario Inputs'!$H$17+MAX(0,MIN(1,(A141-'Scenario Inputs'!$N$18+1)/'Scenario Inputs'!$O$18))*'Scenario Inputs'!$H$18+MAX(0,MIN(1,(A141-'Scenario Inputs'!$N$19+1)/'Scenario Inputs'!$O$19))*'Scenario Inputs'!$H$19+MAX(0,MIN(1,(A141-'Scenario Inputs'!$N$20+1)/'Scenario Inputs'!$O$20))*'Scenario Inputs'!$H$20+MAX(0,MIN(1,(A141-'Scenario Inputs'!$N$21+1)/'Scenario Inputs'!$O$21))*'Scenario Inputs'!$H$21+MAX(0,MIN('Scenario Inputs'!$F$31,A141-'Scenario Inputs'!$F$37+1))*'Scenario Inputs'!$F$32+MAX(0,MIN('Scenario Inputs'!$F$31,A141-'Scenario Inputs'!$F$37+1))*'Scenario Inputs'!$F$36+MAX(0,MIN('Scenario Inputs'!$F$31,A141-'Scenario Inputs'!$F$37+1))*'Scenario Inputs'!$F$39+MAX(0,MIN(1,(A141-'Scenario Inputs'!$B$48+1)/'Scenario Inputs'!$B$49))*'Scenario Inputs'!$B$50</f>
        <v/>
      </c>
      <c r="D141" s="335">
        <f>MAX(0,MIN(1,(A141-'Scenario Inputs'!$N$7+1)/'Scenario Inputs'!$O$7))*'Scenario Inputs'!$J$7+MAX(0,MIN(1,(A141-'Scenario Inputs'!$N$8+1)/'Scenario Inputs'!$O$8))*'Scenario Inputs'!$J$8+MAX(0,MIN(1,(A141-'Scenario Inputs'!$N$9+1)/'Scenario Inputs'!$O$9))*'Scenario Inputs'!$J$9+MAX(0,MIN(1,(A141-'Scenario Inputs'!$N$10+1)/'Scenario Inputs'!$O$10))*'Scenario Inputs'!$J$10+MAX(0,MIN(1,(A141-'Scenario Inputs'!$N$11+1)/'Scenario Inputs'!$O$11))*'Scenario Inputs'!$J$11+MAX(0,MIN(1,(A141-'Scenario Inputs'!$N$12+1)/'Scenario Inputs'!$O$12))*'Scenario Inputs'!$J$12+MAX(0,MIN(1,(A141-'Scenario Inputs'!$N$13+1)/'Scenario Inputs'!$O$13))*'Scenario Inputs'!$J$13+MAX(0,MIN(1,(A141-'Scenario Inputs'!$N$14+1)/'Scenario Inputs'!$O$14))*'Scenario Inputs'!$J$14+MAX(0,MIN(1,(A141-'Scenario Inputs'!$N$15+1)/'Scenario Inputs'!$O$15))*'Scenario Inputs'!$J$15+MAX(0,MIN(1,(A141-'Scenario Inputs'!$N$16+1)/'Scenario Inputs'!$O$16))*'Scenario Inputs'!$J$16+MAX(0,MIN(1,(A141-'Scenario Inputs'!$N$17+1)/'Scenario Inputs'!$O$17))*'Scenario Inputs'!$J$17+MAX(0,MIN(1,(A141-'Scenario Inputs'!$N$18+1)/'Scenario Inputs'!$O$18))*'Scenario Inputs'!$J$18+MAX(0,MIN(1,(A141-'Scenario Inputs'!$N$19+1)/'Scenario Inputs'!$O$19))*'Scenario Inputs'!$J$19+MAX(0,MIN(1,(A141-'Scenario Inputs'!$N$20+1)/'Scenario Inputs'!$O$20))*'Scenario Inputs'!$J$20+MAX(0,MIN(1,(A141-'Scenario Inputs'!$N$21+1)/'Scenario Inputs'!$O$21))*'Scenario Inputs'!$J$21+MAX(0,MIN('Scenario Inputs'!$F$31,A141-'Scenario Inputs'!$F$37+1))*'Scenario Inputs'!$F$32+MAX(0,MIN('Scenario Inputs'!$F$31,A141-'Scenario Inputs'!$F$37+1))*'Scenario Inputs'!$F$36+MAX(0,MIN('Scenario Inputs'!$F$31,A141-'Scenario Inputs'!$F$37+1))*'Scenario Inputs'!$F$39+MAX(0,MIN(1,(A141-'Scenario Inputs'!$B$48+1)/'Scenario Inputs'!$B$49))*'Scenario Inputs'!$B$51</f>
        <v/>
      </c>
      <c r="E141" s="335">
        <f>C141-B141</f>
        <v/>
      </c>
      <c r="F141" s="335">
        <f>D141-B141</f>
        <v/>
      </c>
      <c r="G141" s="335">
        <f>G140+B141</f>
        <v/>
      </c>
      <c r="H141" s="335">
        <f>H140+C141</f>
        <v/>
      </c>
      <c r="I141" s="335">
        <f>H141-G141</f>
        <v/>
      </c>
      <c r="J141" s="335">
        <f>J140+D141-B141</f>
        <v/>
      </c>
      <c r="K141" s="335">
        <f>MAX(0,MIN(1,(A141-'Scenario Inputs'!$N$7+1)/'Scenario Inputs'!$O$7))*'Scenario Inputs'!$L$7+MAX(0,MIN(1,(A141-'Scenario Inputs'!$N$8+1)/'Scenario Inputs'!$O$8))*'Scenario Inputs'!$L$8+MAX(0,MIN(1,(A141-'Scenario Inputs'!$N$9+1)/'Scenario Inputs'!$O$9))*'Scenario Inputs'!$L$9+MAX(0,MIN(1,(A141-'Scenario Inputs'!$N$10+1)/'Scenario Inputs'!$O$10))*'Scenario Inputs'!$L$10+MAX(0,MIN(1,(A141-'Scenario Inputs'!$N$11+1)/'Scenario Inputs'!$O$11))*'Scenario Inputs'!$L$11+MAX(0,MIN(1,(A141-'Scenario Inputs'!$N$12+1)/'Scenario Inputs'!$O$12))*'Scenario Inputs'!$L$12+MAX(0,MIN(1,(A141-'Scenario Inputs'!$N$13+1)/'Scenario Inputs'!$O$13))*'Scenario Inputs'!$L$13+MAX(0,MIN(1,(A141-'Scenario Inputs'!$N$14+1)/'Scenario Inputs'!$O$14))*'Scenario Inputs'!$L$14+MAX(0,MIN(1,(A141-'Scenario Inputs'!$N$15+1)/'Scenario Inputs'!$O$15))*'Scenario Inputs'!$L$15+MAX(0,MIN(1,(A141-'Scenario Inputs'!$N$16+1)/'Scenario Inputs'!$O$16))*'Scenario Inputs'!$L$16+MAX(0,MIN(1,(A141-'Scenario Inputs'!$N$17+1)/'Scenario Inputs'!$O$17))*'Scenario Inputs'!$L$17+MAX(0,MIN(1,(A141-'Scenario Inputs'!$N$18+1)/'Scenario Inputs'!$O$18))*'Scenario Inputs'!$L$18+MAX(0,MIN(1,(A141-'Scenario Inputs'!$N$19+1)/'Scenario Inputs'!$O$19))*'Scenario Inputs'!$L$19+MAX(0,MIN(1,(A141-'Scenario Inputs'!$N$20+1)/'Scenario Inputs'!$O$20))*'Scenario Inputs'!$L$20+MAX(0,MIN(1,(A141-'Scenario Inputs'!$N$21+1)/'Scenario Inputs'!$O$21))*'Scenario Inputs'!$L$21+MAX(0,MIN(1,(A141-'Scenario Inputs'!$B$48+1)/'Scenario Inputs'!$B$49))*'Scenario Inputs'!$B$52</f>
        <v/>
      </c>
      <c r="L141" s="335">
        <f>K141*'Scenario Inputs'!$B$4</f>
        <v/>
      </c>
      <c r="M141" s="335">
        <f>B141-L141</f>
        <v/>
      </c>
      <c r="N141" s="335">
        <f>D141+L141-B141</f>
        <v/>
      </c>
      <c r="O141" s="335">
        <f>O140+L141</f>
        <v/>
      </c>
      <c r="P141" s="335">
        <f>P140+N141</f>
        <v/>
      </c>
    </row>
    <row r="142">
      <c r="A142" t="n">
        <v>138</v>
      </c>
      <c r="B142" s="335">
        <f>MIN(A142,Assumptions!$B$6)*Assumptions!$B$4*Assumptions!$B$17</f>
        <v/>
      </c>
      <c r="C142" s="335">
        <f>MAX(0,MIN(1,(A142-'Scenario Inputs'!$N$7+1)/'Scenario Inputs'!$O$7))*'Scenario Inputs'!$H$7+MAX(0,MIN(1,(A142-'Scenario Inputs'!$N$8+1)/'Scenario Inputs'!$O$8))*'Scenario Inputs'!$H$8+MAX(0,MIN(1,(A142-'Scenario Inputs'!$N$9+1)/'Scenario Inputs'!$O$9))*'Scenario Inputs'!$H$9+MAX(0,MIN(1,(A142-'Scenario Inputs'!$N$10+1)/'Scenario Inputs'!$O$10))*'Scenario Inputs'!$H$10+MAX(0,MIN(1,(A142-'Scenario Inputs'!$N$11+1)/'Scenario Inputs'!$O$11))*'Scenario Inputs'!$H$11+MAX(0,MIN(1,(A142-'Scenario Inputs'!$N$12+1)/'Scenario Inputs'!$O$12))*'Scenario Inputs'!$H$12+MAX(0,MIN(1,(A142-'Scenario Inputs'!$N$13+1)/'Scenario Inputs'!$O$13))*'Scenario Inputs'!$H$13+MAX(0,MIN(1,(A142-'Scenario Inputs'!$N$14+1)/'Scenario Inputs'!$O$14))*'Scenario Inputs'!$H$14+MAX(0,MIN(1,(A142-'Scenario Inputs'!$N$15+1)/'Scenario Inputs'!$O$15))*'Scenario Inputs'!$H$15+MAX(0,MIN(1,(A142-'Scenario Inputs'!$N$16+1)/'Scenario Inputs'!$O$16))*'Scenario Inputs'!$H$16+MAX(0,MIN(1,(A142-'Scenario Inputs'!$N$17+1)/'Scenario Inputs'!$O$17))*'Scenario Inputs'!$H$17+MAX(0,MIN(1,(A142-'Scenario Inputs'!$N$18+1)/'Scenario Inputs'!$O$18))*'Scenario Inputs'!$H$18+MAX(0,MIN(1,(A142-'Scenario Inputs'!$N$19+1)/'Scenario Inputs'!$O$19))*'Scenario Inputs'!$H$19+MAX(0,MIN(1,(A142-'Scenario Inputs'!$N$20+1)/'Scenario Inputs'!$O$20))*'Scenario Inputs'!$H$20+MAX(0,MIN(1,(A142-'Scenario Inputs'!$N$21+1)/'Scenario Inputs'!$O$21))*'Scenario Inputs'!$H$21+MAX(0,MIN('Scenario Inputs'!$F$31,A142-'Scenario Inputs'!$F$37+1))*'Scenario Inputs'!$F$32+MAX(0,MIN('Scenario Inputs'!$F$31,A142-'Scenario Inputs'!$F$37+1))*'Scenario Inputs'!$F$36+MAX(0,MIN('Scenario Inputs'!$F$31,A142-'Scenario Inputs'!$F$37+1))*'Scenario Inputs'!$F$39+MAX(0,MIN(1,(A142-'Scenario Inputs'!$B$48+1)/'Scenario Inputs'!$B$49))*'Scenario Inputs'!$B$50</f>
        <v/>
      </c>
      <c r="D142" s="335">
        <f>MAX(0,MIN(1,(A142-'Scenario Inputs'!$N$7+1)/'Scenario Inputs'!$O$7))*'Scenario Inputs'!$J$7+MAX(0,MIN(1,(A142-'Scenario Inputs'!$N$8+1)/'Scenario Inputs'!$O$8))*'Scenario Inputs'!$J$8+MAX(0,MIN(1,(A142-'Scenario Inputs'!$N$9+1)/'Scenario Inputs'!$O$9))*'Scenario Inputs'!$J$9+MAX(0,MIN(1,(A142-'Scenario Inputs'!$N$10+1)/'Scenario Inputs'!$O$10))*'Scenario Inputs'!$J$10+MAX(0,MIN(1,(A142-'Scenario Inputs'!$N$11+1)/'Scenario Inputs'!$O$11))*'Scenario Inputs'!$J$11+MAX(0,MIN(1,(A142-'Scenario Inputs'!$N$12+1)/'Scenario Inputs'!$O$12))*'Scenario Inputs'!$J$12+MAX(0,MIN(1,(A142-'Scenario Inputs'!$N$13+1)/'Scenario Inputs'!$O$13))*'Scenario Inputs'!$J$13+MAX(0,MIN(1,(A142-'Scenario Inputs'!$N$14+1)/'Scenario Inputs'!$O$14))*'Scenario Inputs'!$J$14+MAX(0,MIN(1,(A142-'Scenario Inputs'!$N$15+1)/'Scenario Inputs'!$O$15))*'Scenario Inputs'!$J$15+MAX(0,MIN(1,(A142-'Scenario Inputs'!$N$16+1)/'Scenario Inputs'!$O$16))*'Scenario Inputs'!$J$16+MAX(0,MIN(1,(A142-'Scenario Inputs'!$N$17+1)/'Scenario Inputs'!$O$17))*'Scenario Inputs'!$J$17+MAX(0,MIN(1,(A142-'Scenario Inputs'!$N$18+1)/'Scenario Inputs'!$O$18))*'Scenario Inputs'!$J$18+MAX(0,MIN(1,(A142-'Scenario Inputs'!$N$19+1)/'Scenario Inputs'!$O$19))*'Scenario Inputs'!$J$19+MAX(0,MIN(1,(A142-'Scenario Inputs'!$N$20+1)/'Scenario Inputs'!$O$20))*'Scenario Inputs'!$J$20+MAX(0,MIN(1,(A142-'Scenario Inputs'!$N$21+1)/'Scenario Inputs'!$O$21))*'Scenario Inputs'!$J$21+MAX(0,MIN('Scenario Inputs'!$F$31,A142-'Scenario Inputs'!$F$37+1))*'Scenario Inputs'!$F$32+MAX(0,MIN('Scenario Inputs'!$F$31,A142-'Scenario Inputs'!$F$37+1))*'Scenario Inputs'!$F$36+MAX(0,MIN('Scenario Inputs'!$F$31,A142-'Scenario Inputs'!$F$37+1))*'Scenario Inputs'!$F$39+MAX(0,MIN(1,(A142-'Scenario Inputs'!$B$48+1)/'Scenario Inputs'!$B$49))*'Scenario Inputs'!$B$51</f>
        <v/>
      </c>
      <c r="E142" s="335">
        <f>C142-B142</f>
        <v/>
      </c>
      <c r="F142" s="335">
        <f>D142-B142</f>
        <v/>
      </c>
      <c r="G142" s="335">
        <f>G141+B142</f>
        <v/>
      </c>
      <c r="H142" s="335">
        <f>H141+C142</f>
        <v/>
      </c>
      <c r="I142" s="335">
        <f>H142-G142</f>
        <v/>
      </c>
      <c r="J142" s="335">
        <f>J141+D142-B142</f>
        <v/>
      </c>
      <c r="K142" s="335">
        <f>MAX(0,MIN(1,(A142-'Scenario Inputs'!$N$7+1)/'Scenario Inputs'!$O$7))*'Scenario Inputs'!$L$7+MAX(0,MIN(1,(A142-'Scenario Inputs'!$N$8+1)/'Scenario Inputs'!$O$8))*'Scenario Inputs'!$L$8+MAX(0,MIN(1,(A142-'Scenario Inputs'!$N$9+1)/'Scenario Inputs'!$O$9))*'Scenario Inputs'!$L$9+MAX(0,MIN(1,(A142-'Scenario Inputs'!$N$10+1)/'Scenario Inputs'!$O$10))*'Scenario Inputs'!$L$10+MAX(0,MIN(1,(A142-'Scenario Inputs'!$N$11+1)/'Scenario Inputs'!$O$11))*'Scenario Inputs'!$L$11+MAX(0,MIN(1,(A142-'Scenario Inputs'!$N$12+1)/'Scenario Inputs'!$O$12))*'Scenario Inputs'!$L$12+MAX(0,MIN(1,(A142-'Scenario Inputs'!$N$13+1)/'Scenario Inputs'!$O$13))*'Scenario Inputs'!$L$13+MAX(0,MIN(1,(A142-'Scenario Inputs'!$N$14+1)/'Scenario Inputs'!$O$14))*'Scenario Inputs'!$L$14+MAX(0,MIN(1,(A142-'Scenario Inputs'!$N$15+1)/'Scenario Inputs'!$O$15))*'Scenario Inputs'!$L$15+MAX(0,MIN(1,(A142-'Scenario Inputs'!$N$16+1)/'Scenario Inputs'!$O$16))*'Scenario Inputs'!$L$16+MAX(0,MIN(1,(A142-'Scenario Inputs'!$N$17+1)/'Scenario Inputs'!$O$17))*'Scenario Inputs'!$L$17+MAX(0,MIN(1,(A142-'Scenario Inputs'!$N$18+1)/'Scenario Inputs'!$O$18))*'Scenario Inputs'!$L$18+MAX(0,MIN(1,(A142-'Scenario Inputs'!$N$19+1)/'Scenario Inputs'!$O$19))*'Scenario Inputs'!$L$19+MAX(0,MIN(1,(A142-'Scenario Inputs'!$N$20+1)/'Scenario Inputs'!$O$20))*'Scenario Inputs'!$L$20+MAX(0,MIN(1,(A142-'Scenario Inputs'!$N$21+1)/'Scenario Inputs'!$O$21))*'Scenario Inputs'!$L$21+MAX(0,MIN(1,(A142-'Scenario Inputs'!$B$48+1)/'Scenario Inputs'!$B$49))*'Scenario Inputs'!$B$52</f>
        <v/>
      </c>
      <c r="L142" s="335">
        <f>K142*'Scenario Inputs'!$B$4</f>
        <v/>
      </c>
      <c r="M142" s="335">
        <f>B142-L142</f>
        <v/>
      </c>
      <c r="N142" s="335">
        <f>D142+L142-B142</f>
        <v/>
      </c>
      <c r="O142" s="335">
        <f>O141+L142</f>
        <v/>
      </c>
      <c r="P142" s="335">
        <f>P141+N142</f>
        <v/>
      </c>
    </row>
    <row r="143">
      <c r="A143" t="n">
        <v>139</v>
      </c>
      <c r="B143" s="335">
        <f>MIN(A143,Assumptions!$B$6)*Assumptions!$B$4*Assumptions!$B$17</f>
        <v/>
      </c>
      <c r="C143" s="335">
        <f>MAX(0,MIN(1,(A143-'Scenario Inputs'!$N$7+1)/'Scenario Inputs'!$O$7))*'Scenario Inputs'!$H$7+MAX(0,MIN(1,(A143-'Scenario Inputs'!$N$8+1)/'Scenario Inputs'!$O$8))*'Scenario Inputs'!$H$8+MAX(0,MIN(1,(A143-'Scenario Inputs'!$N$9+1)/'Scenario Inputs'!$O$9))*'Scenario Inputs'!$H$9+MAX(0,MIN(1,(A143-'Scenario Inputs'!$N$10+1)/'Scenario Inputs'!$O$10))*'Scenario Inputs'!$H$10+MAX(0,MIN(1,(A143-'Scenario Inputs'!$N$11+1)/'Scenario Inputs'!$O$11))*'Scenario Inputs'!$H$11+MAX(0,MIN(1,(A143-'Scenario Inputs'!$N$12+1)/'Scenario Inputs'!$O$12))*'Scenario Inputs'!$H$12+MAX(0,MIN(1,(A143-'Scenario Inputs'!$N$13+1)/'Scenario Inputs'!$O$13))*'Scenario Inputs'!$H$13+MAX(0,MIN(1,(A143-'Scenario Inputs'!$N$14+1)/'Scenario Inputs'!$O$14))*'Scenario Inputs'!$H$14+MAX(0,MIN(1,(A143-'Scenario Inputs'!$N$15+1)/'Scenario Inputs'!$O$15))*'Scenario Inputs'!$H$15+MAX(0,MIN(1,(A143-'Scenario Inputs'!$N$16+1)/'Scenario Inputs'!$O$16))*'Scenario Inputs'!$H$16+MAX(0,MIN(1,(A143-'Scenario Inputs'!$N$17+1)/'Scenario Inputs'!$O$17))*'Scenario Inputs'!$H$17+MAX(0,MIN(1,(A143-'Scenario Inputs'!$N$18+1)/'Scenario Inputs'!$O$18))*'Scenario Inputs'!$H$18+MAX(0,MIN(1,(A143-'Scenario Inputs'!$N$19+1)/'Scenario Inputs'!$O$19))*'Scenario Inputs'!$H$19+MAX(0,MIN(1,(A143-'Scenario Inputs'!$N$20+1)/'Scenario Inputs'!$O$20))*'Scenario Inputs'!$H$20+MAX(0,MIN(1,(A143-'Scenario Inputs'!$N$21+1)/'Scenario Inputs'!$O$21))*'Scenario Inputs'!$H$21+MAX(0,MIN('Scenario Inputs'!$F$31,A143-'Scenario Inputs'!$F$37+1))*'Scenario Inputs'!$F$32+MAX(0,MIN('Scenario Inputs'!$F$31,A143-'Scenario Inputs'!$F$37+1))*'Scenario Inputs'!$F$36+MAX(0,MIN('Scenario Inputs'!$F$31,A143-'Scenario Inputs'!$F$37+1))*'Scenario Inputs'!$F$39+MAX(0,MIN(1,(A143-'Scenario Inputs'!$B$48+1)/'Scenario Inputs'!$B$49))*'Scenario Inputs'!$B$50</f>
        <v/>
      </c>
      <c r="D143" s="335">
        <f>MAX(0,MIN(1,(A143-'Scenario Inputs'!$N$7+1)/'Scenario Inputs'!$O$7))*'Scenario Inputs'!$J$7+MAX(0,MIN(1,(A143-'Scenario Inputs'!$N$8+1)/'Scenario Inputs'!$O$8))*'Scenario Inputs'!$J$8+MAX(0,MIN(1,(A143-'Scenario Inputs'!$N$9+1)/'Scenario Inputs'!$O$9))*'Scenario Inputs'!$J$9+MAX(0,MIN(1,(A143-'Scenario Inputs'!$N$10+1)/'Scenario Inputs'!$O$10))*'Scenario Inputs'!$J$10+MAX(0,MIN(1,(A143-'Scenario Inputs'!$N$11+1)/'Scenario Inputs'!$O$11))*'Scenario Inputs'!$J$11+MAX(0,MIN(1,(A143-'Scenario Inputs'!$N$12+1)/'Scenario Inputs'!$O$12))*'Scenario Inputs'!$J$12+MAX(0,MIN(1,(A143-'Scenario Inputs'!$N$13+1)/'Scenario Inputs'!$O$13))*'Scenario Inputs'!$J$13+MAX(0,MIN(1,(A143-'Scenario Inputs'!$N$14+1)/'Scenario Inputs'!$O$14))*'Scenario Inputs'!$J$14+MAX(0,MIN(1,(A143-'Scenario Inputs'!$N$15+1)/'Scenario Inputs'!$O$15))*'Scenario Inputs'!$J$15+MAX(0,MIN(1,(A143-'Scenario Inputs'!$N$16+1)/'Scenario Inputs'!$O$16))*'Scenario Inputs'!$J$16+MAX(0,MIN(1,(A143-'Scenario Inputs'!$N$17+1)/'Scenario Inputs'!$O$17))*'Scenario Inputs'!$J$17+MAX(0,MIN(1,(A143-'Scenario Inputs'!$N$18+1)/'Scenario Inputs'!$O$18))*'Scenario Inputs'!$J$18+MAX(0,MIN(1,(A143-'Scenario Inputs'!$N$19+1)/'Scenario Inputs'!$O$19))*'Scenario Inputs'!$J$19+MAX(0,MIN(1,(A143-'Scenario Inputs'!$N$20+1)/'Scenario Inputs'!$O$20))*'Scenario Inputs'!$J$20+MAX(0,MIN(1,(A143-'Scenario Inputs'!$N$21+1)/'Scenario Inputs'!$O$21))*'Scenario Inputs'!$J$21+MAX(0,MIN('Scenario Inputs'!$F$31,A143-'Scenario Inputs'!$F$37+1))*'Scenario Inputs'!$F$32+MAX(0,MIN('Scenario Inputs'!$F$31,A143-'Scenario Inputs'!$F$37+1))*'Scenario Inputs'!$F$36+MAX(0,MIN('Scenario Inputs'!$F$31,A143-'Scenario Inputs'!$F$37+1))*'Scenario Inputs'!$F$39+MAX(0,MIN(1,(A143-'Scenario Inputs'!$B$48+1)/'Scenario Inputs'!$B$49))*'Scenario Inputs'!$B$51</f>
        <v/>
      </c>
      <c r="E143" s="335">
        <f>C143-B143</f>
        <v/>
      </c>
      <c r="F143" s="335">
        <f>D143-B143</f>
        <v/>
      </c>
      <c r="G143" s="335">
        <f>G142+B143</f>
        <v/>
      </c>
      <c r="H143" s="335">
        <f>H142+C143</f>
        <v/>
      </c>
      <c r="I143" s="335">
        <f>H143-G143</f>
        <v/>
      </c>
      <c r="J143" s="335">
        <f>J142+D143-B143</f>
        <v/>
      </c>
      <c r="K143" s="335">
        <f>MAX(0,MIN(1,(A143-'Scenario Inputs'!$N$7+1)/'Scenario Inputs'!$O$7))*'Scenario Inputs'!$L$7+MAX(0,MIN(1,(A143-'Scenario Inputs'!$N$8+1)/'Scenario Inputs'!$O$8))*'Scenario Inputs'!$L$8+MAX(0,MIN(1,(A143-'Scenario Inputs'!$N$9+1)/'Scenario Inputs'!$O$9))*'Scenario Inputs'!$L$9+MAX(0,MIN(1,(A143-'Scenario Inputs'!$N$10+1)/'Scenario Inputs'!$O$10))*'Scenario Inputs'!$L$10+MAX(0,MIN(1,(A143-'Scenario Inputs'!$N$11+1)/'Scenario Inputs'!$O$11))*'Scenario Inputs'!$L$11+MAX(0,MIN(1,(A143-'Scenario Inputs'!$N$12+1)/'Scenario Inputs'!$O$12))*'Scenario Inputs'!$L$12+MAX(0,MIN(1,(A143-'Scenario Inputs'!$N$13+1)/'Scenario Inputs'!$O$13))*'Scenario Inputs'!$L$13+MAX(0,MIN(1,(A143-'Scenario Inputs'!$N$14+1)/'Scenario Inputs'!$O$14))*'Scenario Inputs'!$L$14+MAX(0,MIN(1,(A143-'Scenario Inputs'!$N$15+1)/'Scenario Inputs'!$O$15))*'Scenario Inputs'!$L$15+MAX(0,MIN(1,(A143-'Scenario Inputs'!$N$16+1)/'Scenario Inputs'!$O$16))*'Scenario Inputs'!$L$16+MAX(0,MIN(1,(A143-'Scenario Inputs'!$N$17+1)/'Scenario Inputs'!$O$17))*'Scenario Inputs'!$L$17+MAX(0,MIN(1,(A143-'Scenario Inputs'!$N$18+1)/'Scenario Inputs'!$O$18))*'Scenario Inputs'!$L$18+MAX(0,MIN(1,(A143-'Scenario Inputs'!$N$19+1)/'Scenario Inputs'!$O$19))*'Scenario Inputs'!$L$19+MAX(0,MIN(1,(A143-'Scenario Inputs'!$N$20+1)/'Scenario Inputs'!$O$20))*'Scenario Inputs'!$L$20+MAX(0,MIN(1,(A143-'Scenario Inputs'!$N$21+1)/'Scenario Inputs'!$O$21))*'Scenario Inputs'!$L$21+MAX(0,MIN(1,(A143-'Scenario Inputs'!$B$48+1)/'Scenario Inputs'!$B$49))*'Scenario Inputs'!$B$52</f>
        <v/>
      </c>
      <c r="L143" s="335">
        <f>K143*'Scenario Inputs'!$B$4</f>
        <v/>
      </c>
      <c r="M143" s="335">
        <f>B143-L143</f>
        <v/>
      </c>
      <c r="N143" s="335">
        <f>D143+L143-B143</f>
        <v/>
      </c>
      <c r="O143" s="335">
        <f>O142+L143</f>
        <v/>
      </c>
      <c r="P143" s="335">
        <f>P142+N143</f>
        <v/>
      </c>
    </row>
    <row r="144">
      <c r="A144" t="n">
        <v>140</v>
      </c>
      <c r="B144" s="335">
        <f>MIN(A144,Assumptions!$B$6)*Assumptions!$B$4*Assumptions!$B$17</f>
        <v/>
      </c>
      <c r="C144" s="335">
        <f>MAX(0,MIN(1,(A144-'Scenario Inputs'!$N$7+1)/'Scenario Inputs'!$O$7))*'Scenario Inputs'!$H$7+MAX(0,MIN(1,(A144-'Scenario Inputs'!$N$8+1)/'Scenario Inputs'!$O$8))*'Scenario Inputs'!$H$8+MAX(0,MIN(1,(A144-'Scenario Inputs'!$N$9+1)/'Scenario Inputs'!$O$9))*'Scenario Inputs'!$H$9+MAX(0,MIN(1,(A144-'Scenario Inputs'!$N$10+1)/'Scenario Inputs'!$O$10))*'Scenario Inputs'!$H$10+MAX(0,MIN(1,(A144-'Scenario Inputs'!$N$11+1)/'Scenario Inputs'!$O$11))*'Scenario Inputs'!$H$11+MAX(0,MIN(1,(A144-'Scenario Inputs'!$N$12+1)/'Scenario Inputs'!$O$12))*'Scenario Inputs'!$H$12+MAX(0,MIN(1,(A144-'Scenario Inputs'!$N$13+1)/'Scenario Inputs'!$O$13))*'Scenario Inputs'!$H$13+MAX(0,MIN(1,(A144-'Scenario Inputs'!$N$14+1)/'Scenario Inputs'!$O$14))*'Scenario Inputs'!$H$14+MAX(0,MIN(1,(A144-'Scenario Inputs'!$N$15+1)/'Scenario Inputs'!$O$15))*'Scenario Inputs'!$H$15+MAX(0,MIN(1,(A144-'Scenario Inputs'!$N$16+1)/'Scenario Inputs'!$O$16))*'Scenario Inputs'!$H$16+MAX(0,MIN(1,(A144-'Scenario Inputs'!$N$17+1)/'Scenario Inputs'!$O$17))*'Scenario Inputs'!$H$17+MAX(0,MIN(1,(A144-'Scenario Inputs'!$N$18+1)/'Scenario Inputs'!$O$18))*'Scenario Inputs'!$H$18+MAX(0,MIN(1,(A144-'Scenario Inputs'!$N$19+1)/'Scenario Inputs'!$O$19))*'Scenario Inputs'!$H$19+MAX(0,MIN(1,(A144-'Scenario Inputs'!$N$20+1)/'Scenario Inputs'!$O$20))*'Scenario Inputs'!$H$20+MAX(0,MIN(1,(A144-'Scenario Inputs'!$N$21+1)/'Scenario Inputs'!$O$21))*'Scenario Inputs'!$H$21+MAX(0,MIN('Scenario Inputs'!$F$31,A144-'Scenario Inputs'!$F$37+1))*'Scenario Inputs'!$F$32+MAX(0,MIN('Scenario Inputs'!$F$31,A144-'Scenario Inputs'!$F$37+1))*'Scenario Inputs'!$F$36+MAX(0,MIN('Scenario Inputs'!$F$31,A144-'Scenario Inputs'!$F$37+1))*'Scenario Inputs'!$F$39+MAX(0,MIN(1,(A144-'Scenario Inputs'!$B$48+1)/'Scenario Inputs'!$B$49))*'Scenario Inputs'!$B$50</f>
        <v/>
      </c>
      <c r="D144" s="335">
        <f>MAX(0,MIN(1,(A144-'Scenario Inputs'!$N$7+1)/'Scenario Inputs'!$O$7))*'Scenario Inputs'!$J$7+MAX(0,MIN(1,(A144-'Scenario Inputs'!$N$8+1)/'Scenario Inputs'!$O$8))*'Scenario Inputs'!$J$8+MAX(0,MIN(1,(A144-'Scenario Inputs'!$N$9+1)/'Scenario Inputs'!$O$9))*'Scenario Inputs'!$J$9+MAX(0,MIN(1,(A144-'Scenario Inputs'!$N$10+1)/'Scenario Inputs'!$O$10))*'Scenario Inputs'!$J$10+MAX(0,MIN(1,(A144-'Scenario Inputs'!$N$11+1)/'Scenario Inputs'!$O$11))*'Scenario Inputs'!$J$11+MAX(0,MIN(1,(A144-'Scenario Inputs'!$N$12+1)/'Scenario Inputs'!$O$12))*'Scenario Inputs'!$J$12+MAX(0,MIN(1,(A144-'Scenario Inputs'!$N$13+1)/'Scenario Inputs'!$O$13))*'Scenario Inputs'!$J$13+MAX(0,MIN(1,(A144-'Scenario Inputs'!$N$14+1)/'Scenario Inputs'!$O$14))*'Scenario Inputs'!$J$14+MAX(0,MIN(1,(A144-'Scenario Inputs'!$N$15+1)/'Scenario Inputs'!$O$15))*'Scenario Inputs'!$J$15+MAX(0,MIN(1,(A144-'Scenario Inputs'!$N$16+1)/'Scenario Inputs'!$O$16))*'Scenario Inputs'!$J$16+MAX(0,MIN(1,(A144-'Scenario Inputs'!$N$17+1)/'Scenario Inputs'!$O$17))*'Scenario Inputs'!$J$17+MAX(0,MIN(1,(A144-'Scenario Inputs'!$N$18+1)/'Scenario Inputs'!$O$18))*'Scenario Inputs'!$J$18+MAX(0,MIN(1,(A144-'Scenario Inputs'!$N$19+1)/'Scenario Inputs'!$O$19))*'Scenario Inputs'!$J$19+MAX(0,MIN(1,(A144-'Scenario Inputs'!$N$20+1)/'Scenario Inputs'!$O$20))*'Scenario Inputs'!$J$20+MAX(0,MIN(1,(A144-'Scenario Inputs'!$N$21+1)/'Scenario Inputs'!$O$21))*'Scenario Inputs'!$J$21+MAX(0,MIN('Scenario Inputs'!$F$31,A144-'Scenario Inputs'!$F$37+1))*'Scenario Inputs'!$F$32+MAX(0,MIN('Scenario Inputs'!$F$31,A144-'Scenario Inputs'!$F$37+1))*'Scenario Inputs'!$F$36+MAX(0,MIN('Scenario Inputs'!$F$31,A144-'Scenario Inputs'!$F$37+1))*'Scenario Inputs'!$F$39+MAX(0,MIN(1,(A144-'Scenario Inputs'!$B$48+1)/'Scenario Inputs'!$B$49))*'Scenario Inputs'!$B$51</f>
        <v/>
      </c>
      <c r="E144" s="335">
        <f>C144-B144</f>
        <v/>
      </c>
      <c r="F144" s="335">
        <f>D144-B144</f>
        <v/>
      </c>
      <c r="G144" s="335">
        <f>G143+B144</f>
        <v/>
      </c>
      <c r="H144" s="335">
        <f>H143+C144</f>
        <v/>
      </c>
      <c r="I144" s="335">
        <f>H144-G144</f>
        <v/>
      </c>
      <c r="J144" s="335">
        <f>J143+D144-B144</f>
        <v/>
      </c>
      <c r="K144" s="335">
        <f>MAX(0,MIN(1,(A144-'Scenario Inputs'!$N$7+1)/'Scenario Inputs'!$O$7))*'Scenario Inputs'!$L$7+MAX(0,MIN(1,(A144-'Scenario Inputs'!$N$8+1)/'Scenario Inputs'!$O$8))*'Scenario Inputs'!$L$8+MAX(0,MIN(1,(A144-'Scenario Inputs'!$N$9+1)/'Scenario Inputs'!$O$9))*'Scenario Inputs'!$L$9+MAX(0,MIN(1,(A144-'Scenario Inputs'!$N$10+1)/'Scenario Inputs'!$O$10))*'Scenario Inputs'!$L$10+MAX(0,MIN(1,(A144-'Scenario Inputs'!$N$11+1)/'Scenario Inputs'!$O$11))*'Scenario Inputs'!$L$11+MAX(0,MIN(1,(A144-'Scenario Inputs'!$N$12+1)/'Scenario Inputs'!$O$12))*'Scenario Inputs'!$L$12+MAX(0,MIN(1,(A144-'Scenario Inputs'!$N$13+1)/'Scenario Inputs'!$O$13))*'Scenario Inputs'!$L$13+MAX(0,MIN(1,(A144-'Scenario Inputs'!$N$14+1)/'Scenario Inputs'!$O$14))*'Scenario Inputs'!$L$14+MAX(0,MIN(1,(A144-'Scenario Inputs'!$N$15+1)/'Scenario Inputs'!$O$15))*'Scenario Inputs'!$L$15+MAX(0,MIN(1,(A144-'Scenario Inputs'!$N$16+1)/'Scenario Inputs'!$O$16))*'Scenario Inputs'!$L$16+MAX(0,MIN(1,(A144-'Scenario Inputs'!$N$17+1)/'Scenario Inputs'!$O$17))*'Scenario Inputs'!$L$17+MAX(0,MIN(1,(A144-'Scenario Inputs'!$N$18+1)/'Scenario Inputs'!$O$18))*'Scenario Inputs'!$L$18+MAX(0,MIN(1,(A144-'Scenario Inputs'!$N$19+1)/'Scenario Inputs'!$O$19))*'Scenario Inputs'!$L$19+MAX(0,MIN(1,(A144-'Scenario Inputs'!$N$20+1)/'Scenario Inputs'!$O$20))*'Scenario Inputs'!$L$20+MAX(0,MIN(1,(A144-'Scenario Inputs'!$N$21+1)/'Scenario Inputs'!$O$21))*'Scenario Inputs'!$L$21+MAX(0,MIN(1,(A144-'Scenario Inputs'!$B$48+1)/'Scenario Inputs'!$B$49))*'Scenario Inputs'!$B$52</f>
        <v/>
      </c>
      <c r="L144" s="335">
        <f>K144*'Scenario Inputs'!$B$4</f>
        <v/>
      </c>
      <c r="M144" s="335">
        <f>B144-L144</f>
        <v/>
      </c>
      <c r="N144" s="335">
        <f>D144+L144-B144</f>
        <v/>
      </c>
      <c r="O144" s="335">
        <f>O143+L144</f>
        <v/>
      </c>
      <c r="P144" s="335">
        <f>P143+N144</f>
        <v/>
      </c>
    </row>
    <row r="145">
      <c r="A145" t="n">
        <v>141</v>
      </c>
      <c r="B145" s="335">
        <f>MIN(A145,Assumptions!$B$6)*Assumptions!$B$4*Assumptions!$B$17</f>
        <v/>
      </c>
      <c r="C145" s="335">
        <f>MAX(0,MIN(1,(A145-'Scenario Inputs'!$N$7+1)/'Scenario Inputs'!$O$7))*'Scenario Inputs'!$H$7+MAX(0,MIN(1,(A145-'Scenario Inputs'!$N$8+1)/'Scenario Inputs'!$O$8))*'Scenario Inputs'!$H$8+MAX(0,MIN(1,(A145-'Scenario Inputs'!$N$9+1)/'Scenario Inputs'!$O$9))*'Scenario Inputs'!$H$9+MAX(0,MIN(1,(A145-'Scenario Inputs'!$N$10+1)/'Scenario Inputs'!$O$10))*'Scenario Inputs'!$H$10+MAX(0,MIN(1,(A145-'Scenario Inputs'!$N$11+1)/'Scenario Inputs'!$O$11))*'Scenario Inputs'!$H$11+MAX(0,MIN(1,(A145-'Scenario Inputs'!$N$12+1)/'Scenario Inputs'!$O$12))*'Scenario Inputs'!$H$12+MAX(0,MIN(1,(A145-'Scenario Inputs'!$N$13+1)/'Scenario Inputs'!$O$13))*'Scenario Inputs'!$H$13+MAX(0,MIN(1,(A145-'Scenario Inputs'!$N$14+1)/'Scenario Inputs'!$O$14))*'Scenario Inputs'!$H$14+MAX(0,MIN(1,(A145-'Scenario Inputs'!$N$15+1)/'Scenario Inputs'!$O$15))*'Scenario Inputs'!$H$15+MAX(0,MIN(1,(A145-'Scenario Inputs'!$N$16+1)/'Scenario Inputs'!$O$16))*'Scenario Inputs'!$H$16+MAX(0,MIN(1,(A145-'Scenario Inputs'!$N$17+1)/'Scenario Inputs'!$O$17))*'Scenario Inputs'!$H$17+MAX(0,MIN(1,(A145-'Scenario Inputs'!$N$18+1)/'Scenario Inputs'!$O$18))*'Scenario Inputs'!$H$18+MAX(0,MIN(1,(A145-'Scenario Inputs'!$N$19+1)/'Scenario Inputs'!$O$19))*'Scenario Inputs'!$H$19+MAX(0,MIN(1,(A145-'Scenario Inputs'!$N$20+1)/'Scenario Inputs'!$O$20))*'Scenario Inputs'!$H$20+MAX(0,MIN(1,(A145-'Scenario Inputs'!$N$21+1)/'Scenario Inputs'!$O$21))*'Scenario Inputs'!$H$21+MAX(0,MIN('Scenario Inputs'!$F$31,A145-'Scenario Inputs'!$F$37+1))*'Scenario Inputs'!$F$32+MAX(0,MIN('Scenario Inputs'!$F$31,A145-'Scenario Inputs'!$F$37+1))*'Scenario Inputs'!$F$36+MAX(0,MIN('Scenario Inputs'!$F$31,A145-'Scenario Inputs'!$F$37+1))*'Scenario Inputs'!$F$39+MAX(0,MIN(1,(A145-'Scenario Inputs'!$B$48+1)/'Scenario Inputs'!$B$49))*'Scenario Inputs'!$B$50</f>
        <v/>
      </c>
      <c r="D145" s="335">
        <f>MAX(0,MIN(1,(A145-'Scenario Inputs'!$N$7+1)/'Scenario Inputs'!$O$7))*'Scenario Inputs'!$J$7+MAX(0,MIN(1,(A145-'Scenario Inputs'!$N$8+1)/'Scenario Inputs'!$O$8))*'Scenario Inputs'!$J$8+MAX(0,MIN(1,(A145-'Scenario Inputs'!$N$9+1)/'Scenario Inputs'!$O$9))*'Scenario Inputs'!$J$9+MAX(0,MIN(1,(A145-'Scenario Inputs'!$N$10+1)/'Scenario Inputs'!$O$10))*'Scenario Inputs'!$J$10+MAX(0,MIN(1,(A145-'Scenario Inputs'!$N$11+1)/'Scenario Inputs'!$O$11))*'Scenario Inputs'!$J$11+MAX(0,MIN(1,(A145-'Scenario Inputs'!$N$12+1)/'Scenario Inputs'!$O$12))*'Scenario Inputs'!$J$12+MAX(0,MIN(1,(A145-'Scenario Inputs'!$N$13+1)/'Scenario Inputs'!$O$13))*'Scenario Inputs'!$J$13+MAX(0,MIN(1,(A145-'Scenario Inputs'!$N$14+1)/'Scenario Inputs'!$O$14))*'Scenario Inputs'!$J$14+MAX(0,MIN(1,(A145-'Scenario Inputs'!$N$15+1)/'Scenario Inputs'!$O$15))*'Scenario Inputs'!$J$15+MAX(0,MIN(1,(A145-'Scenario Inputs'!$N$16+1)/'Scenario Inputs'!$O$16))*'Scenario Inputs'!$J$16+MAX(0,MIN(1,(A145-'Scenario Inputs'!$N$17+1)/'Scenario Inputs'!$O$17))*'Scenario Inputs'!$J$17+MAX(0,MIN(1,(A145-'Scenario Inputs'!$N$18+1)/'Scenario Inputs'!$O$18))*'Scenario Inputs'!$J$18+MAX(0,MIN(1,(A145-'Scenario Inputs'!$N$19+1)/'Scenario Inputs'!$O$19))*'Scenario Inputs'!$J$19+MAX(0,MIN(1,(A145-'Scenario Inputs'!$N$20+1)/'Scenario Inputs'!$O$20))*'Scenario Inputs'!$J$20+MAX(0,MIN(1,(A145-'Scenario Inputs'!$N$21+1)/'Scenario Inputs'!$O$21))*'Scenario Inputs'!$J$21+MAX(0,MIN('Scenario Inputs'!$F$31,A145-'Scenario Inputs'!$F$37+1))*'Scenario Inputs'!$F$32+MAX(0,MIN('Scenario Inputs'!$F$31,A145-'Scenario Inputs'!$F$37+1))*'Scenario Inputs'!$F$36+MAX(0,MIN('Scenario Inputs'!$F$31,A145-'Scenario Inputs'!$F$37+1))*'Scenario Inputs'!$F$39+MAX(0,MIN(1,(A145-'Scenario Inputs'!$B$48+1)/'Scenario Inputs'!$B$49))*'Scenario Inputs'!$B$51</f>
        <v/>
      </c>
      <c r="E145" s="335">
        <f>C145-B145</f>
        <v/>
      </c>
      <c r="F145" s="335">
        <f>D145-B145</f>
        <v/>
      </c>
      <c r="G145" s="335">
        <f>G144+B145</f>
        <v/>
      </c>
      <c r="H145" s="335">
        <f>H144+C145</f>
        <v/>
      </c>
      <c r="I145" s="335">
        <f>H145-G145</f>
        <v/>
      </c>
      <c r="J145" s="335">
        <f>J144+D145-B145</f>
        <v/>
      </c>
      <c r="K145" s="335">
        <f>MAX(0,MIN(1,(A145-'Scenario Inputs'!$N$7+1)/'Scenario Inputs'!$O$7))*'Scenario Inputs'!$L$7+MAX(0,MIN(1,(A145-'Scenario Inputs'!$N$8+1)/'Scenario Inputs'!$O$8))*'Scenario Inputs'!$L$8+MAX(0,MIN(1,(A145-'Scenario Inputs'!$N$9+1)/'Scenario Inputs'!$O$9))*'Scenario Inputs'!$L$9+MAX(0,MIN(1,(A145-'Scenario Inputs'!$N$10+1)/'Scenario Inputs'!$O$10))*'Scenario Inputs'!$L$10+MAX(0,MIN(1,(A145-'Scenario Inputs'!$N$11+1)/'Scenario Inputs'!$O$11))*'Scenario Inputs'!$L$11+MAX(0,MIN(1,(A145-'Scenario Inputs'!$N$12+1)/'Scenario Inputs'!$O$12))*'Scenario Inputs'!$L$12+MAX(0,MIN(1,(A145-'Scenario Inputs'!$N$13+1)/'Scenario Inputs'!$O$13))*'Scenario Inputs'!$L$13+MAX(0,MIN(1,(A145-'Scenario Inputs'!$N$14+1)/'Scenario Inputs'!$O$14))*'Scenario Inputs'!$L$14+MAX(0,MIN(1,(A145-'Scenario Inputs'!$N$15+1)/'Scenario Inputs'!$O$15))*'Scenario Inputs'!$L$15+MAX(0,MIN(1,(A145-'Scenario Inputs'!$N$16+1)/'Scenario Inputs'!$O$16))*'Scenario Inputs'!$L$16+MAX(0,MIN(1,(A145-'Scenario Inputs'!$N$17+1)/'Scenario Inputs'!$O$17))*'Scenario Inputs'!$L$17+MAX(0,MIN(1,(A145-'Scenario Inputs'!$N$18+1)/'Scenario Inputs'!$O$18))*'Scenario Inputs'!$L$18+MAX(0,MIN(1,(A145-'Scenario Inputs'!$N$19+1)/'Scenario Inputs'!$O$19))*'Scenario Inputs'!$L$19+MAX(0,MIN(1,(A145-'Scenario Inputs'!$N$20+1)/'Scenario Inputs'!$O$20))*'Scenario Inputs'!$L$20+MAX(0,MIN(1,(A145-'Scenario Inputs'!$N$21+1)/'Scenario Inputs'!$O$21))*'Scenario Inputs'!$L$21+MAX(0,MIN(1,(A145-'Scenario Inputs'!$B$48+1)/'Scenario Inputs'!$B$49))*'Scenario Inputs'!$B$52</f>
        <v/>
      </c>
      <c r="L145" s="335">
        <f>K145*'Scenario Inputs'!$B$4</f>
        <v/>
      </c>
      <c r="M145" s="335">
        <f>B145-L145</f>
        <v/>
      </c>
      <c r="N145" s="335">
        <f>D145+L145-B145</f>
        <v/>
      </c>
      <c r="O145" s="335">
        <f>O144+L145</f>
        <v/>
      </c>
      <c r="P145" s="335">
        <f>P144+N145</f>
        <v/>
      </c>
    </row>
    <row r="146">
      <c r="A146" t="n">
        <v>142</v>
      </c>
      <c r="B146" s="335">
        <f>MIN(A146,Assumptions!$B$6)*Assumptions!$B$4*Assumptions!$B$17</f>
        <v/>
      </c>
      <c r="C146" s="335">
        <f>MAX(0,MIN(1,(A146-'Scenario Inputs'!$N$7+1)/'Scenario Inputs'!$O$7))*'Scenario Inputs'!$H$7+MAX(0,MIN(1,(A146-'Scenario Inputs'!$N$8+1)/'Scenario Inputs'!$O$8))*'Scenario Inputs'!$H$8+MAX(0,MIN(1,(A146-'Scenario Inputs'!$N$9+1)/'Scenario Inputs'!$O$9))*'Scenario Inputs'!$H$9+MAX(0,MIN(1,(A146-'Scenario Inputs'!$N$10+1)/'Scenario Inputs'!$O$10))*'Scenario Inputs'!$H$10+MAX(0,MIN(1,(A146-'Scenario Inputs'!$N$11+1)/'Scenario Inputs'!$O$11))*'Scenario Inputs'!$H$11+MAX(0,MIN(1,(A146-'Scenario Inputs'!$N$12+1)/'Scenario Inputs'!$O$12))*'Scenario Inputs'!$H$12+MAX(0,MIN(1,(A146-'Scenario Inputs'!$N$13+1)/'Scenario Inputs'!$O$13))*'Scenario Inputs'!$H$13+MAX(0,MIN(1,(A146-'Scenario Inputs'!$N$14+1)/'Scenario Inputs'!$O$14))*'Scenario Inputs'!$H$14+MAX(0,MIN(1,(A146-'Scenario Inputs'!$N$15+1)/'Scenario Inputs'!$O$15))*'Scenario Inputs'!$H$15+MAX(0,MIN(1,(A146-'Scenario Inputs'!$N$16+1)/'Scenario Inputs'!$O$16))*'Scenario Inputs'!$H$16+MAX(0,MIN(1,(A146-'Scenario Inputs'!$N$17+1)/'Scenario Inputs'!$O$17))*'Scenario Inputs'!$H$17+MAX(0,MIN(1,(A146-'Scenario Inputs'!$N$18+1)/'Scenario Inputs'!$O$18))*'Scenario Inputs'!$H$18+MAX(0,MIN(1,(A146-'Scenario Inputs'!$N$19+1)/'Scenario Inputs'!$O$19))*'Scenario Inputs'!$H$19+MAX(0,MIN(1,(A146-'Scenario Inputs'!$N$20+1)/'Scenario Inputs'!$O$20))*'Scenario Inputs'!$H$20+MAX(0,MIN(1,(A146-'Scenario Inputs'!$N$21+1)/'Scenario Inputs'!$O$21))*'Scenario Inputs'!$H$21+MAX(0,MIN('Scenario Inputs'!$F$31,A146-'Scenario Inputs'!$F$37+1))*'Scenario Inputs'!$F$32+MAX(0,MIN('Scenario Inputs'!$F$31,A146-'Scenario Inputs'!$F$37+1))*'Scenario Inputs'!$F$36+MAX(0,MIN('Scenario Inputs'!$F$31,A146-'Scenario Inputs'!$F$37+1))*'Scenario Inputs'!$F$39+MAX(0,MIN(1,(A146-'Scenario Inputs'!$B$48+1)/'Scenario Inputs'!$B$49))*'Scenario Inputs'!$B$50</f>
        <v/>
      </c>
      <c r="D146" s="335">
        <f>MAX(0,MIN(1,(A146-'Scenario Inputs'!$N$7+1)/'Scenario Inputs'!$O$7))*'Scenario Inputs'!$J$7+MAX(0,MIN(1,(A146-'Scenario Inputs'!$N$8+1)/'Scenario Inputs'!$O$8))*'Scenario Inputs'!$J$8+MAX(0,MIN(1,(A146-'Scenario Inputs'!$N$9+1)/'Scenario Inputs'!$O$9))*'Scenario Inputs'!$J$9+MAX(0,MIN(1,(A146-'Scenario Inputs'!$N$10+1)/'Scenario Inputs'!$O$10))*'Scenario Inputs'!$J$10+MAX(0,MIN(1,(A146-'Scenario Inputs'!$N$11+1)/'Scenario Inputs'!$O$11))*'Scenario Inputs'!$J$11+MAX(0,MIN(1,(A146-'Scenario Inputs'!$N$12+1)/'Scenario Inputs'!$O$12))*'Scenario Inputs'!$J$12+MAX(0,MIN(1,(A146-'Scenario Inputs'!$N$13+1)/'Scenario Inputs'!$O$13))*'Scenario Inputs'!$J$13+MAX(0,MIN(1,(A146-'Scenario Inputs'!$N$14+1)/'Scenario Inputs'!$O$14))*'Scenario Inputs'!$J$14+MAX(0,MIN(1,(A146-'Scenario Inputs'!$N$15+1)/'Scenario Inputs'!$O$15))*'Scenario Inputs'!$J$15+MAX(0,MIN(1,(A146-'Scenario Inputs'!$N$16+1)/'Scenario Inputs'!$O$16))*'Scenario Inputs'!$J$16+MAX(0,MIN(1,(A146-'Scenario Inputs'!$N$17+1)/'Scenario Inputs'!$O$17))*'Scenario Inputs'!$J$17+MAX(0,MIN(1,(A146-'Scenario Inputs'!$N$18+1)/'Scenario Inputs'!$O$18))*'Scenario Inputs'!$J$18+MAX(0,MIN(1,(A146-'Scenario Inputs'!$N$19+1)/'Scenario Inputs'!$O$19))*'Scenario Inputs'!$J$19+MAX(0,MIN(1,(A146-'Scenario Inputs'!$N$20+1)/'Scenario Inputs'!$O$20))*'Scenario Inputs'!$J$20+MAX(0,MIN(1,(A146-'Scenario Inputs'!$N$21+1)/'Scenario Inputs'!$O$21))*'Scenario Inputs'!$J$21+MAX(0,MIN('Scenario Inputs'!$F$31,A146-'Scenario Inputs'!$F$37+1))*'Scenario Inputs'!$F$32+MAX(0,MIN('Scenario Inputs'!$F$31,A146-'Scenario Inputs'!$F$37+1))*'Scenario Inputs'!$F$36+MAX(0,MIN('Scenario Inputs'!$F$31,A146-'Scenario Inputs'!$F$37+1))*'Scenario Inputs'!$F$39+MAX(0,MIN(1,(A146-'Scenario Inputs'!$B$48+1)/'Scenario Inputs'!$B$49))*'Scenario Inputs'!$B$51</f>
        <v/>
      </c>
      <c r="E146" s="335">
        <f>C146-B146</f>
        <v/>
      </c>
      <c r="F146" s="335">
        <f>D146-B146</f>
        <v/>
      </c>
      <c r="G146" s="335">
        <f>G145+B146</f>
        <v/>
      </c>
      <c r="H146" s="335">
        <f>H145+C146</f>
        <v/>
      </c>
      <c r="I146" s="335">
        <f>H146-G146</f>
        <v/>
      </c>
      <c r="J146" s="335">
        <f>J145+D146-B146</f>
        <v/>
      </c>
      <c r="K146" s="335">
        <f>MAX(0,MIN(1,(A146-'Scenario Inputs'!$N$7+1)/'Scenario Inputs'!$O$7))*'Scenario Inputs'!$L$7+MAX(0,MIN(1,(A146-'Scenario Inputs'!$N$8+1)/'Scenario Inputs'!$O$8))*'Scenario Inputs'!$L$8+MAX(0,MIN(1,(A146-'Scenario Inputs'!$N$9+1)/'Scenario Inputs'!$O$9))*'Scenario Inputs'!$L$9+MAX(0,MIN(1,(A146-'Scenario Inputs'!$N$10+1)/'Scenario Inputs'!$O$10))*'Scenario Inputs'!$L$10+MAX(0,MIN(1,(A146-'Scenario Inputs'!$N$11+1)/'Scenario Inputs'!$O$11))*'Scenario Inputs'!$L$11+MAX(0,MIN(1,(A146-'Scenario Inputs'!$N$12+1)/'Scenario Inputs'!$O$12))*'Scenario Inputs'!$L$12+MAX(0,MIN(1,(A146-'Scenario Inputs'!$N$13+1)/'Scenario Inputs'!$O$13))*'Scenario Inputs'!$L$13+MAX(0,MIN(1,(A146-'Scenario Inputs'!$N$14+1)/'Scenario Inputs'!$O$14))*'Scenario Inputs'!$L$14+MAX(0,MIN(1,(A146-'Scenario Inputs'!$N$15+1)/'Scenario Inputs'!$O$15))*'Scenario Inputs'!$L$15+MAX(0,MIN(1,(A146-'Scenario Inputs'!$N$16+1)/'Scenario Inputs'!$O$16))*'Scenario Inputs'!$L$16+MAX(0,MIN(1,(A146-'Scenario Inputs'!$N$17+1)/'Scenario Inputs'!$O$17))*'Scenario Inputs'!$L$17+MAX(0,MIN(1,(A146-'Scenario Inputs'!$N$18+1)/'Scenario Inputs'!$O$18))*'Scenario Inputs'!$L$18+MAX(0,MIN(1,(A146-'Scenario Inputs'!$N$19+1)/'Scenario Inputs'!$O$19))*'Scenario Inputs'!$L$19+MAX(0,MIN(1,(A146-'Scenario Inputs'!$N$20+1)/'Scenario Inputs'!$O$20))*'Scenario Inputs'!$L$20+MAX(0,MIN(1,(A146-'Scenario Inputs'!$N$21+1)/'Scenario Inputs'!$O$21))*'Scenario Inputs'!$L$21+MAX(0,MIN(1,(A146-'Scenario Inputs'!$B$48+1)/'Scenario Inputs'!$B$49))*'Scenario Inputs'!$B$52</f>
        <v/>
      </c>
      <c r="L146" s="335">
        <f>K146*'Scenario Inputs'!$B$4</f>
        <v/>
      </c>
      <c r="M146" s="335">
        <f>B146-L146</f>
        <v/>
      </c>
      <c r="N146" s="335">
        <f>D146+L146-B146</f>
        <v/>
      </c>
      <c r="O146" s="335">
        <f>O145+L146</f>
        <v/>
      </c>
      <c r="P146" s="335">
        <f>P145+N146</f>
        <v/>
      </c>
    </row>
    <row r="147">
      <c r="A147" t="n">
        <v>143</v>
      </c>
      <c r="B147" s="335">
        <f>MIN(A147,Assumptions!$B$6)*Assumptions!$B$4*Assumptions!$B$17</f>
        <v/>
      </c>
      <c r="C147" s="335">
        <f>MAX(0,MIN(1,(A147-'Scenario Inputs'!$N$7+1)/'Scenario Inputs'!$O$7))*'Scenario Inputs'!$H$7+MAX(0,MIN(1,(A147-'Scenario Inputs'!$N$8+1)/'Scenario Inputs'!$O$8))*'Scenario Inputs'!$H$8+MAX(0,MIN(1,(A147-'Scenario Inputs'!$N$9+1)/'Scenario Inputs'!$O$9))*'Scenario Inputs'!$H$9+MAX(0,MIN(1,(A147-'Scenario Inputs'!$N$10+1)/'Scenario Inputs'!$O$10))*'Scenario Inputs'!$H$10+MAX(0,MIN(1,(A147-'Scenario Inputs'!$N$11+1)/'Scenario Inputs'!$O$11))*'Scenario Inputs'!$H$11+MAX(0,MIN(1,(A147-'Scenario Inputs'!$N$12+1)/'Scenario Inputs'!$O$12))*'Scenario Inputs'!$H$12+MAX(0,MIN(1,(A147-'Scenario Inputs'!$N$13+1)/'Scenario Inputs'!$O$13))*'Scenario Inputs'!$H$13+MAX(0,MIN(1,(A147-'Scenario Inputs'!$N$14+1)/'Scenario Inputs'!$O$14))*'Scenario Inputs'!$H$14+MAX(0,MIN(1,(A147-'Scenario Inputs'!$N$15+1)/'Scenario Inputs'!$O$15))*'Scenario Inputs'!$H$15+MAX(0,MIN(1,(A147-'Scenario Inputs'!$N$16+1)/'Scenario Inputs'!$O$16))*'Scenario Inputs'!$H$16+MAX(0,MIN(1,(A147-'Scenario Inputs'!$N$17+1)/'Scenario Inputs'!$O$17))*'Scenario Inputs'!$H$17+MAX(0,MIN(1,(A147-'Scenario Inputs'!$N$18+1)/'Scenario Inputs'!$O$18))*'Scenario Inputs'!$H$18+MAX(0,MIN(1,(A147-'Scenario Inputs'!$N$19+1)/'Scenario Inputs'!$O$19))*'Scenario Inputs'!$H$19+MAX(0,MIN(1,(A147-'Scenario Inputs'!$N$20+1)/'Scenario Inputs'!$O$20))*'Scenario Inputs'!$H$20+MAX(0,MIN(1,(A147-'Scenario Inputs'!$N$21+1)/'Scenario Inputs'!$O$21))*'Scenario Inputs'!$H$21+MAX(0,MIN('Scenario Inputs'!$F$31,A147-'Scenario Inputs'!$F$37+1))*'Scenario Inputs'!$F$32+MAX(0,MIN('Scenario Inputs'!$F$31,A147-'Scenario Inputs'!$F$37+1))*'Scenario Inputs'!$F$36+MAX(0,MIN('Scenario Inputs'!$F$31,A147-'Scenario Inputs'!$F$37+1))*'Scenario Inputs'!$F$39+MAX(0,MIN(1,(A147-'Scenario Inputs'!$B$48+1)/'Scenario Inputs'!$B$49))*'Scenario Inputs'!$B$50</f>
        <v/>
      </c>
      <c r="D147" s="335">
        <f>MAX(0,MIN(1,(A147-'Scenario Inputs'!$N$7+1)/'Scenario Inputs'!$O$7))*'Scenario Inputs'!$J$7+MAX(0,MIN(1,(A147-'Scenario Inputs'!$N$8+1)/'Scenario Inputs'!$O$8))*'Scenario Inputs'!$J$8+MAX(0,MIN(1,(A147-'Scenario Inputs'!$N$9+1)/'Scenario Inputs'!$O$9))*'Scenario Inputs'!$J$9+MAX(0,MIN(1,(A147-'Scenario Inputs'!$N$10+1)/'Scenario Inputs'!$O$10))*'Scenario Inputs'!$J$10+MAX(0,MIN(1,(A147-'Scenario Inputs'!$N$11+1)/'Scenario Inputs'!$O$11))*'Scenario Inputs'!$J$11+MAX(0,MIN(1,(A147-'Scenario Inputs'!$N$12+1)/'Scenario Inputs'!$O$12))*'Scenario Inputs'!$J$12+MAX(0,MIN(1,(A147-'Scenario Inputs'!$N$13+1)/'Scenario Inputs'!$O$13))*'Scenario Inputs'!$J$13+MAX(0,MIN(1,(A147-'Scenario Inputs'!$N$14+1)/'Scenario Inputs'!$O$14))*'Scenario Inputs'!$J$14+MAX(0,MIN(1,(A147-'Scenario Inputs'!$N$15+1)/'Scenario Inputs'!$O$15))*'Scenario Inputs'!$J$15+MAX(0,MIN(1,(A147-'Scenario Inputs'!$N$16+1)/'Scenario Inputs'!$O$16))*'Scenario Inputs'!$J$16+MAX(0,MIN(1,(A147-'Scenario Inputs'!$N$17+1)/'Scenario Inputs'!$O$17))*'Scenario Inputs'!$J$17+MAX(0,MIN(1,(A147-'Scenario Inputs'!$N$18+1)/'Scenario Inputs'!$O$18))*'Scenario Inputs'!$J$18+MAX(0,MIN(1,(A147-'Scenario Inputs'!$N$19+1)/'Scenario Inputs'!$O$19))*'Scenario Inputs'!$J$19+MAX(0,MIN(1,(A147-'Scenario Inputs'!$N$20+1)/'Scenario Inputs'!$O$20))*'Scenario Inputs'!$J$20+MAX(0,MIN(1,(A147-'Scenario Inputs'!$N$21+1)/'Scenario Inputs'!$O$21))*'Scenario Inputs'!$J$21+MAX(0,MIN('Scenario Inputs'!$F$31,A147-'Scenario Inputs'!$F$37+1))*'Scenario Inputs'!$F$32+MAX(0,MIN('Scenario Inputs'!$F$31,A147-'Scenario Inputs'!$F$37+1))*'Scenario Inputs'!$F$36+MAX(0,MIN('Scenario Inputs'!$F$31,A147-'Scenario Inputs'!$F$37+1))*'Scenario Inputs'!$F$39+MAX(0,MIN(1,(A147-'Scenario Inputs'!$B$48+1)/'Scenario Inputs'!$B$49))*'Scenario Inputs'!$B$51</f>
        <v/>
      </c>
      <c r="E147" s="335">
        <f>C147-B147</f>
        <v/>
      </c>
      <c r="F147" s="335">
        <f>D147-B147</f>
        <v/>
      </c>
      <c r="G147" s="335">
        <f>G146+B147</f>
        <v/>
      </c>
      <c r="H147" s="335">
        <f>H146+C147</f>
        <v/>
      </c>
      <c r="I147" s="335">
        <f>H147-G147</f>
        <v/>
      </c>
      <c r="J147" s="335">
        <f>J146+D147-B147</f>
        <v/>
      </c>
      <c r="K147" s="335">
        <f>MAX(0,MIN(1,(A147-'Scenario Inputs'!$N$7+1)/'Scenario Inputs'!$O$7))*'Scenario Inputs'!$L$7+MAX(0,MIN(1,(A147-'Scenario Inputs'!$N$8+1)/'Scenario Inputs'!$O$8))*'Scenario Inputs'!$L$8+MAX(0,MIN(1,(A147-'Scenario Inputs'!$N$9+1)/'Scenario Inputs'!$O$9))*'Scenario Inputs'!$L$9+MAX(0,MIN(1,(A147-'Scenario Inputs'!$N$10+1)/'Scenario Inputs'!$O$10))*'Scenario Inputs'!$L$10+MAX(0,MIN(1,(A147-'Scenario Inputs'!$N$11+1)/'Scenario Inputs'!$O$11))*'Scenario Inputs'!$L$11+MAX(0,MIN(1,(A147-'Scenario Inputs'!$N$12+1)/'Scenario Inputs'!$O$12))*'Scenario Inputs'!$L$12+MAX(0,MIN(1,(A147-'Scenario Inputs'!$N$13+1)/'Scenario Inputs'!$O$13))*'Scenario Inputs'!$L$13+MAX(0,MIN(1,(A147-'Scenario Inputs'!$N$14+1)/'Scenario Inputs'!$O$14))*'Scenario Inputs'!$L$14+MAX(0,MIN(1,(A147-'Scenario Inputs'!$N$15+1)/'Scenario Inputs'!$O$15))*'Scenario Inputs'!$L$15+MAX(0,MIN(1,(A147-'Scenario Inputs'!$N$16+1)/'Scenario Inputs'!$O$16))*'Scenario Inputs'!$L$16+MAX(0,MIN(1,(A147-'Scenario Inputs'!$N$17+1)/'Scenario Inputs'!$O$17))*'Scenario Inputs'!$L$17+MAX(0,MIN(1,(A147-'Scenario Inputs'!$N$18+1)/'Scenario Inputs'!$O$18))*'Scenario Inputs'!$L$18+MAX(0,MIN(1,(A147-'Scenario Inputs'!$N$19+1)/'Scenario Inputs'!$O$19))*'Scenario Inputs'!$L$19+MAX(0,MIN(1,(A147-'Scenario Inputs'!$N$20+1)/'Scenario Inputs'!$O$20))*'Scenario Inputs'!$L$20+MAX(0,MIN(1,(A147-'Scenario Inputs'!$N$21+1)/'Scenario Inputs'!$O$21))*'Scenario Inputs'!$L$21+MAX(0,MIN(1,(A147-'Scenario Inputs'!$B$48+1)/'Scenario Inputs'!$B$49))*'Scenario Inputs'!$B$52</f>
        <v/>
      </c>
      <c r="L147" s="335">
        <f>K147*'Scenario Inputs'!$B$4</f>
        <v/>
      </c>
      <c r="M147" s="335">
        <f>B147-L147</f>
        <v/>
      </c>
      <c r="N147" s="335">
        <f>D147+L147-B147</f>
        <v/>
      </c>
      <c r="O147" s="335">
        <f>O146+L147</f>
        <v/>
      </c>
      <c r="P147" s="335">
        <f>P146+N147</f>
        <v/>
      </c>
    </row>
    <row r="148">
      <c r="A148" t="n">
        <v>144</v>
      </c>
      <c r="B148" s="335">
        <f>MIN(A148,Assumptions!$B$6)*Assumptions!$B$4*Assumptions!$B$17</f>
        <v/>
      </c>
      <c r="C148" s="335">
        <f>MAX(0,MIN(1,(A148-'Scenario Inputs'!$N$7+1)/'Scenario Inputs'!$O$7))*'Scenario Inputs'!$H$7+MAX(0,MIN(1,(A148-'Scenario Inputs'!$N$8+1)/'Scenario Inputs'!$O$8))*'Scenario Inputs'!$H$8+MAX(0,MIN(1,(A148-'Scenario Inputs'!$N$9+1)/'Scenario Inputs'!$O$9))*'Scenario Inputs'!$H$9+MAX(0,MIN(1,(A148-'Scenario Inputs'!$N$10+1)/'Scenario Inputs'!$O$10))*'Scenario Inputs'!$H$10+MAX(0,MIN(1,(A148-'Scenario Inputs'!$N$11+1)/'Scenario Inputs'!$O$11))*'Scenario Inputs'!$H$11+MAX(0,MIN(1,(A148-'Scenario Inputs'!$N$12+1)/'Scenario Inputs'!$O$12))*'Scenario Inputs'!$H$12+MAX(0,MIN(1,(A148-'Scenario Inputs'!$N$13+1)/'Scenario Inputs'!$O$13))*'Scenario Inputs'!$H$13+MAX(0,MIN(1,(A148-'Scenario Inputs'!$N$14+1)/'Scenario Inputs'!$O$14))*'Scenario Inputs'!$H$14+MAX(0,MIN(1,(A148-'Scenario Inputs'!$N$15+1)/'Scenario Inputs'!$O$15))*'Scenario Inputs'!$H$15+MAX(0,MIN(1,(A148-'Scenario Inputs'!$N$16+1)/'Scenario Inputs'!$O$16))*'Scenario Inputs'!$H$16+MAX(0,MIN(1,(A148-'Scenario Inputs'!$N$17+1)/'Scenario Inputs'!$O$17))*'Scenario Inputs'!$H$17+MAX(0,MIN(1,(A148-'Scenario Inputs'!$N$18+1)/'Scenario Inputs'!$O$18))*'Scenario Inputs'!$H$18+MAX(0,MIN(1,(A148-'Scenario Inputs'!$N$19+1)/'Scenario Inputs'!$O$19))*'Scenario Inputs'!$H$19+MAX(0,MIN(1,(A148-'Scenario Inputs'!$N$20+1)/'Scenario Inputs'!$O$20))*'Scenario Inputs'!$H$20+MAX(0,MIN(1,(A148-'Scenario Inputs'!$N$21+1)/'Scenario Inputs'!$O$21))*'Scenario Inputs'!$H$21+MAX(0,MIN('Scenario Inputs'!$F$31,A148-'Scenario Inputs'!$F$37+1))*'Scenario Inputs'!$F$32+MAX(0,MIN('Scenario Inputs'!$F$31,A148-'Scenario Inputs'!$F$37+1))*'Scenario Inputs'!$F$36+MAX(0,MIN('Scenario Inputs'!$F$31,A148-'Scenario Inputs'!$F$37+1))*'Scenario Inputs'!$F$39+MAX(0,MIN(1,(A148-'Scenario Inputs'!$B$48+1)/'Scenario Inputs'!$B$49))*'Scenario Inputs'!$B$50</f>
        <v/>
      </c>
      <c r="D148" s="335">
        <f>MAX(0,MIN(1,(A148-'Scenario Inputs'!$N$7+1)/'Scenario Inputs'!$O$7))*'Scenario Inputs'!$J$7+MAX(0,MIN(1,(A148-'Scenario Inputs'!$N$8+1)/'Scenario Inputs'!$O$8))*'Scenario Inputs'!$J$8+MAX(0,MIN(1,(A148-'Scenario Inputs'!$N$9+1)/'Scenario Inputs'!$O$9))*'Scenario Inputs'!$J$9+MAX(0,MIN(1,(A148-'Scenario Inputs'!$N$10+1)/'Scenario Inputs'!$O$10))*'Scenario Inputs'!$J$10+MAX(0,MIN(1,(A148-'Scenario Inputs'!$N$11+1)/'Scenario Inputs'!$O$11))*'Scenario Inputs'!$J$11+MAX(0,MIN(1,(A148-'Scenario Inputs'!$N$12+1)/'Scenario Inputs'!$O$12))*'Scenario Inputs'!$J$12+MAX(0,MIN(1,(A148-'Scenario Inputs'!$N$13+1)/'Scenario Inputs'!$O$13))*'Scenario Inputs'!$J$13+MAX(0,MIN(1,(A148-'Scenario Inputs'!$N$14+1)/'Scenario Inputs'!$O$14))*'Scenario Inputs'!$J$14+MAX(0,MIN(1,(A148-'Scenario Inputs'!$N$15+1)/'Scenario Inputs'!$O$15))*'Scenario Inputs'!$J$15+MAX(0,MIN(1,(A148-'Scenario Inputs'!$N$16+1)/'Scenario Inputs'!$O$16))*'Scenario Inputs'!$J$16+MAX(0,MIN(1,(A148-'Scenario Inputs'!$N$17+1)/'Scenario Inputs'!$O$17))*'Scenario Inputs'!$J$17+MAX(0,MIN(1,(A148-'Scenario Inputs'!$N$18+1)/'Scenario Inputs'!$O$18))*'Scenario Inputs'!$J$18+MAX(0,MIN(1,(A148-'Scenario Inputs'!$N$19+1)/'Scenario Inputs'!$O$19))*'Scenario Inputs'!$J$19+MAX(0,MIN(1,(A148-'Scenario Inputs'!$N$20+1)/'Scenario Inputs'!$O$20))*'Scenario Inputs'!$J$20+MAX(0,MIN(1,(A148-'Scenario Inputs'!$N$21+1)/'Scenario Inputs'!$O$21))*'Scenario Inputs'!$J$21+MAX(0,MIN('Scenario Inputs'!$F$31,A148-'Scenario Inputs'!$F$37+1))*'Scenario Inputs'!$F$32+MAX(0,MIN('Scenario Inputs'!$F$31,A148-'Scenario Inputs'!$F$37+1))*'Scenario Inputs'!$F$36+MAX(0,MIN('Scenario Inputs'!$F$31,A148-'Scenario Inputs'!$F$37+1))*'Scenario Inputs'!$F$39+MAX(0,MIN(1,(A148-'Scenario Inputs'!$B$48+1)/'Scenario Inputs'!$B$49))*'Scenario Inputs'!$B$51</f>
        <v/>
      </c>
      <c r="E148" s="335">
        <f>C148-B148</f>
        <v/>
      </c>
      <c r="F148" s="335">
        <f>D148-B148</f>
        <v/>
      </c>
      <c r="G148" s="335">
        <f>G147+B148</f>
        <v/>
      </c>
      <c r="H148" s="335">
        <f>H147+C148</f>
        <v/>
      </c>
      <c r="I148" s="335">
        <f>H148-G148</f>
        <v/>
      </c>
      <c r="J148" s="335">
        <f>J147+D148-B148</f>
        <v/>
      </c>
      <c r="K148" s="335">
        <f>MAX(0,MIN(1,(A148-'Scenario Inputs'!$N$7+1)/'Scenario Inputs'!$O$7))*'Scenario Inputs'!$L$7+MAX(0,MIN(1,(A148-'Scenario Inputs'!$N$8+1)/'Scenario Inputs'!$O$8))*'Scenario Inputs'!$L$8+MAX(0,MIN(1,(A148-'Scenario Inputs'!$N$9+1)/'Scenario Inputs'!$O$9))*'Scenario Inputs'!$L$9+MAX(0,MIN(1,(A148-'Scenario Inputs'!$N$10+1)/'Scenario Inputs'!$O$10))*'Scenario Inputs'!$L$10+MAX(0,MIN(1,(A148-'Scenario Inputs'!$N$11+1)/'Scenario Inputs'!$O$11))*'Scenario Inputs'!$L$11+MAX(0,MIN(1,(A148-'Scenario Inputs'!$N$12+1)/'Scenario Inputs'!$O$12))*'Scenario Inputs'!$L$12+MAX(0,MIN(1,(A148-'Scenario Inputs'!$N$13+1)/'Scenario Inputs'!$O$13))*'Scenario Inputs'!$L$13+MAX(0,MIN(1,(A148-'Scenario Inputs'!$N$14+1)/'Scenario Inputs'!$O$14))*'Scenario Inputs'!$L$14+MAX(0,MIN(1,(A148-'Scenario Inputs'!$N$15+1)/'Scenario Inputs'!$O$15))*'Scenario Inputs'!$L$15+MAX(0,MIN(1,(A148-'Scenario Inputs'!$N$16+1)/'Scenario Inputs'!$O$16))*'Scenario Inputs'!$L$16+MAX(0,MIN(1,(A148-'Scenario Inputs'!$N$17+1)/'Scenario Inputs'!$O$17))*'Scenario Inputs'!$L$17+MAX(0,MIN(1,(A148-'Scenario Inputs'!$N$18+1)/'Scenario Inputs'!$O$18))*'Scenario Inputs'!$L$18+MAX(0,MIN(1,(A148-'Scenario Inputs'!$N$19+1)/'Scenario Inputs'!$O$19))*'Scenario Inputs'!$L$19+MAX(0,MIN(1,(A148-'Scenario Inputs'!$N$20+1)/'Scenario Inputs'!$O$20))*'Scenario Inputs'!$L$20+MAX(0,MIN(1,(A148-'Scenario Inputs'!$N$21+1)/'Scenario Inputs'!$O$21))*'Scenario Inputs'!$L$21+MAX(0,MIN(1,(A148-'Scenario Inputs'!$B$48+1)/'Scenario Inputs'!$B$49))*'Scenario Inputs'!$B$52</f>
        <v/>
      </c>
      <c r="L148" s="335">
        <f>K148*'Scenario Inputs'!$B$4</f>
        <v/>
      </c>
      <c r="M148" s="335">
        <f>B148-L148</f>
        <v/>
      </c>
      <c r="N148" s="335">
        <f>D148+L148-B148</f>
        <v/>
      </c>
      <c r="O148" s="335">
        <f>O147+L148</f>
        <v/>
      </c>
      <c r="P148" s="335">
        <f>P147+N148</f>
        <v/>
      </c>
    </row>
    <row r="149">
      <c r="A149" t="n">
        <v>145</v>
      </c>
      <c r="B149" s="335">
        <f>MIN(A149,Assumptions!$B$6)*Assumptions!$B$4*Assumptions!$B$17</f>
        <v/>
      </c>
      <c r="C149" s="335">
        <f>MAX(0,MIN(1,(A149-'Scenario Inputs'!$N$7+1)/'Scenario Inputs'!$O$7))*'Scenario Inputs'!$H$7+MAX(0,MIN(1,(A149-'Scenario Inputs'!$N$8+1)/'Scenario Inputs'!$O$8))*'Scenario Inputs'!$H$8+MAX(0,MIN(1,(A149-'Scenario Inputs'!$N$9+1)/'Scenario Inputs'!$O$9))*'Scenario Inputs'!$H$9+MAX(0,MIN(1,(A149-'Scenario Inputs'!$N$10+1)/'Scenario Inputs'!$O$10))*'Scenario Inputs'!$H$10+MAX(0,MIN(1,(A149-'Scenario Inputs'!$N$11+1)/'Scenario Inputs'!$O$11))*'Scenario Inputs'!$H$11+MAX(0,MIN(1,(A149-'Scenario Inputs'!$N$12+1)/'Scenario Inputs'!$O$12))*'Scenario Inputs'!$H$12+MAX(0,MIN(1,(A149-'Scenario Inputs'!$N$13+1)/'Scenario Inputs'!$O$13))*'Scenario Inputs'!$H$13+MAX(0,MIN(1,(A149-'Scenario Inputs'!$N$14+1)/'Scenario Inputs'!$O$14))*'Scenario Inputs'!$H$14+MAX(0,MIN(1,(A149-'Scenario Inputs'!$N$15+1)/'Scenario Inputs'!$O$15))*'Scenario Inputs'!$H$15+MAX(0,MIN(1,(A149-'Scenario Inputs'!$N$16+1)/'Scenario Inputs'!$O$16))*'Scenario Inputs'!$H$16+MAX(0,MIN(1,(A149-'Scenario Inputs'!$N$17+1)/'Scenario Inputs'!$O$17))*'Scenario Inputs'!$H$17+MAX(0,MIN(1,(A149-'Scenario Inputs'!$N$18+1)/'Scenario Inputs'!$O$18))*'Scenario Inputs'!$H$18+MAX(0,MIN(1,(A149-'Scenario Inputs'!$N$19+1)/'Scenario Inputs'!$O$19))*'Scenario Inputs'!$H$19+MAX(0,MIN(1,(A149-'Scenario Inputs'!$N$20+1)/'Scenario Inputs'!$O$20))*'Scenario Inputs'!$H$20+MAX(0,MIN(1,(A149-'Scenario Inputs'!$N$21+1)/'Scenario Inputs'!$O$21))*'Scenario Inputs'!$H$21+MAX(0,MIN('Scenario Inputs'!$F$31,A149-'Scenario Inputs'!$F$37+1))*'Scenario Inputs'!$F$32+MAX(0,MIN('Scenario Inputs'!$F$31,A149-'Scenario Inputs'!$F$37+1))*'Scenario Inputs'!$F$36+MAX(0,MIN('Scenario Inputs'!$F$31,A149-'Scenario Inputs'!$F$37+1))*'Scenario Inputs'!$F$39+MAX(0,MIN(1,(A149-'Scenario Inputs'!$B$48+1)/'Scenario Inputs'!$B$49))*'Scenario Inputs'!$B$50</f>
        <v/>
      </c>
      <c r="D149" s="335">
        <f>MAX(0,MIN(1,(A149-'Scenario Inputs'!$N$7+1)/'Scenario Inputs'!$O$7))*'Scenario Inputs'!$J$7+MAX(0,MIN(1,(A149-'Scenario Inputs'!$N$8+1)/'Scenario Inputs'!$O$8))*'Scenario Inputs'!$J$8+MAX(0,MIN(1,(A149-'Scenario Inputs'!$N$9+1)/'Scenario Inputs'!$O$9))*'Scenario Inputs'!$J$9+MAX(0,MIN(1,(A149-'Scenario Inputs'!$N$10+1)/'Scenario Inputs'!$O$10))*'Scenario Inputs'!$J$10+MAX(0,MIN(1,(A149-'Scenario Inputs'!$N$11+1)/'Scenario Inputs'!$O$11))*'Scenario Inputs'!$J$11+MAX(0,MIN(1,(A149-'Scenario Inputs'!$N$12+1)/'Scenario Inputs'!$O$12))*'Scenario Inputs'!$J$12+MAX(0,MIN(1,(A149-'Scenario Inputs'!$N$13+1)/'Scenario Inputs'!$O$13))*'Scenario Inputs'!$J$13+MAX(0,MIN(1,(A149-'Scenario Inputs'!$N$14+1)/'Scenario Inputs'!$O$14))*'Scenario Inputs'!$J$14+MAX(0,MIN(1,(A149-'Scenario Inputs'!$N$15+1)/'Scenario Inputs'!$O$15))*'Scenario Inputs'!$J$15+MAX(0,MIN(1,(A149-'Scenario Inputs'!$N$16+1)/'Scenario Inputs'!$O$16))*'Scenario Inputs'!$J$16+MAX(0,MIN(1,(A149-'Scenario Inputs'!$N$17+1)/'Scenario Inputs'!$O$17))*'Scenario Inputs'!$J$17+MAX(0,MIN(1,(A149-'Scenario Inputs'!$N$18+1)/'Scenario Inputs'!$O$18))*'Scenario Inputs'!$J$18+MAX(0,MIN(1,(A149-'Scenario Inputs'!$N$19+1)/'Scenario Inputs'!$O$19))*'Scenario Inputs'!$J$19+MAX(0,MIN(1,(A149-'Scenario Inputs'!$N$20+1)/'Scenario Inputs'!$O$20))*'Scenario Inputs'!$J$20+MAX(0,MIN(1,(A149-'Scenario Inputs'!$N$21+1)/'Scenario Inputs'!$O$21))*'Scenario Inputs'!$J$21+MAX(0,MIN('Scenario Inputs'!$F$31,A149-'Scenario Inputs'!$F$37+1))*'Scenario Inputs'!$F$32+MAX(0,MIN('Scenario Inputs'!$F$31,A149-'Scenario Inputs'!$F$37+1))*'Scenario Inputs'!$F$36+MAX(0,MIN('Scenario Inputs'!$F$31,A149-'Scenario Inputs'!$F$37+1))*'Scenario Inputs'!$F$39+MAX(0,MIN(1,(A149-'Scenario Inputs'!$B$48+1)/'Scenario Inputs'!$B$49))*'Scenario Inputs'!$B$51</f>
        <v/>
      </c>
      <c r="E149" s="335">
        <f>C149-B149</f>
        <v/>
      </c>
      <c r="F149" s="335">
        <f>D149-B149</f>
        <v/>
      </c>
      <c r="G149" s="335">
        <f>G148+B149</f>
        <v/>
      </c>
      <c r="H149" s="335">
        <f>H148+C149</f>
        <v/>
      </c>
      <c r="I149" s="335">
        <f>H149-G149</f>
        <v/>
      </c>
      <c r="J149" s="335">
        <f>J148+D149-B149</f>
        <v/>
      </c>
      <c r="K149" s="335">
        <f>MAX(0,MIN(1,(A149-'Scenario Inputs'!$N$7+1)/'Scenario Inputs'!$O$7))*'Scenario Inputs'!$L$7+MAX(0,MIN(1,(A149-'Scenario Inputs'!$N$8+1)/'Scenario Inputs'!$O$8))*'Scenario Inputs'!$L$8+MAX(0,MIN(1,(A149-'Scenario Inputs'!$N$9+1)/'Scenario Inputs'!$O$9))*'Scenario Inputs'!$L$9+MAX(0,MIN(1,(A149-'Scenario Inputs'!$N$10+1)/'Scenario Inputs'!$O$10))*'Scenario Inputs'!$L$10+MAX(0,MIN(1,(A149-'Scenario Inputs'!$N$11+1)/'Scenario Inputs'!$O$11))*'Scenario Inputs'!$L$11+MAX(0,MIN(1,(A149-'Scenario Inputs'!$N$12+1)/'Scenario Inputs'!$O$12))*'Scenario Inputs'!$L$12+MAX(0,MIN(1,(A149-'Scenario Inputs'!$N$13+1)/'Scenario Inputs'!$O$13))*'Scenario Inputs'!$L$13+MAX(0,MIN(1,(A149-'Scenario Inputs'!$N$14+1)/'Scenario Inputs'!$O$14))*'Scenario Inputs'!$L$14+MAX(0,MIN(1,(A149-'Scenario Inputs'!$N$15+1)/'Scenario Inputs'!$O$15))*'Scenario Inputs'!$L$15+MAX(0,MIN(1,(A149-'Scenario Inputs'!$N$16+1)/'Scenario Inputs'!$O$16))*'Scenario Inputs'!$L$16+MAX(0,MIN(1,(A149-'Scenario Inputs'!$N$17+1)/'Scenario Inputs'!$O$17))*'Scenario Inputs'!$L$17+MAX(0,MIN(1,(A149-'Scenario Inputs'!$N$18+1)/'Scenario Inputs'!$O$18))*'Scenario Inputs'!$L$18+MAX(0,MIN(1,(A149-'Scenario Inputs'!$N$19+1)/'Scenario Inputs'!$O$19))*'Scenario Inputs'!$L$19+MAX(0,MIN(1,(A149-'Scenario Inputs'!$N$20+1)/'Scenario Inputs'!$O$20))*'Scenario Inputs'!$L$20+MAX(0,MIN(1,(A149-'Scenario Inputs'!$N$21+1)/'Scenario Inputs'!$O$21))*'Scenario Inputs'!$L$21+MAX(0,MIN(1,(A149-'Scenario Inputs'!$B$48+1)/'Scenario Inputs'!$B$49))*'Scenario Inputs'!$B$52</f>
        <v/>
      </c>
      <c r="L149" s="335">
        <f>K149*'Scenario Inputs'!$B$4</f>
        <v/>
      </c>
      <c r="M149" s="335">
        <f>B149-L149</f>
        <v/>
      </c>
      <c r="N149" s="335">
        <f>D149+L149-B149</f>
        <v/>
      </c>
      <c r="O149" s="335">
        <f>O148+L149</f>
        <v/>
      </c>
      <c r="P149" s="335">
        <f>P148+N149</f>
        <v/>
      </c>
    </row>
    <row r="150">
      <c r="A150" t="n">
        <v>146</v>
      </c>
      <c r="B150" s="335">
        <f>MIN(A150,Assumptions!$B$6)*Assumptions!$B$4*Assumptions!$B$17</f>
        <v/>
      </c>
      <c r="C150" s="335">
        <f>MAX(0,MIN(1,(A150-'Scenario Inputs'!$N$7+1)/'Scenario Inputs'!$O$7))*'Scenario Inputs'!$H$7+MAX(0,MIN(1,(A150-'Scenario Inputs'!$N$8+1)/'Scenario Inputs'!$O$8))*'Scenario Inputs'!$H$8+MAX(0,MIN(1,(A150-'Scenario Inputs'!$N$9+1)/'Scenario Inputs'!$O$9))*'Scenario Inputs'!$H$9+MAX(0,MIN(1,(A150-'Scenario Inputs'!$N$10+1)/'Scenario Inputs'!$O$10))*'Scenario Inputs'!$H$10+MAX(0,MIN(1,(A150-'Scenario Inputs'!$N$11+1)/'Scenario Inputs'!$O$11))*'Scenario Inputs'!$H$11+MAX(0,MIN(1,(A150-'Scenario Inputs'!$N$12+1)/'Scenario Inputs'!$O$12))*'Scenario Inputs'!$H$12+MAX(0,MIN(1,(A150-'Scenario Inputs'!$N$13+1)/'Scenario Inputs'!$O$13))*'Scenario Inputs'!$H$13+MAX(0,MIN(1,(A150-'Scenario Inputs'!$N$14+1)/'Scenario Inputs'!$O$14))*'Scenario Inputs'!$H$14+MAX(0,MIN(1,(A150-'Scenario Inputs'!$N$15+1)/'Scenario Inputs'!$O$15))*'Scenario Inputs'!$H$15+MAX(0,MIN(1,(A150-'Scenario Inputs'!$N$16+1)/'Scenario Inputs'!$O$16))*'Scenario Inputs'!$H$16+MAX(0,MIN(1,(A150-'Scenario Inputs'!$N$17+1)/'Scenario Inputs'!$O$17))*'Scenario Inputs'!$H$17+MAX(0,MIN(1,(A150-'Scenario Inputs'!$N$18+1)/'Scenario Inputs'!$O$18))*'Scenario Inputs'!$H$18+MAX(0,MIN(1,(A150-'Scenario Inputs'!$N$19+1)/'Scenario Inputs'!$O$19))*'Scenario Inputs'!$H$19+MAX(0,MIN(1,(A150-'Scenario Inputs'!$N$20+1)/'Scenario Inputs'!$O$20))*'Scenario Inputs'!$H$20+MAX(0,MIN(1,(A150-'Scenario Inputs'!$N$21+1)/'Scenario Inputs'!$O$21))*'Scenario Inputs'!$H$21+MAX(0,MIN('Scenario Inputs'!$F$31,A150-'Scenario Inputs'!$F$37+1))*'Scenario Inputs'!$F$32+MAX(0,MIN('Scenario Inputs'!$F$31,A150-'Scenario Inputs'!$F$37+1))*'Scenario Inputs'!$F$36+MAX(0,MIN('Scenario Inputs'!$F$31,A150-'Scenario Inputs'!$F$37+1))*'Scenario Inputs'!$F$39+MAX(0,MIN(1,(A150-'Scenario Inputs'!$B$48+1)/'Scenario Inputs'!$B$49))*'Scenario Inputs'!$B$50</f>
        <v/>
      </c>
      <c r="D150" s="335">
        <f>MAX(0,MIN(1,(A150-'Scenario Inputs'!$N$7+1)/'Scenario Inputs'!$O$7))*'Scenario Inputs'!$J$7+MAX(0,MIN(1,(A150-'Scenario Inputs'!$N$8+1)/'Scenario Inputs'!$O$8))*'Scenario Inputs'!$J$8+MAX(0,MIN(1,(A150-'Scenario Inputs'!$N$9+1)/'Scenario Inputs'!$O$9))*'Scenario Inputs'!$J$9+MAX(0,MIN(1,(A150-'Scenario Inputs'!$N$10+1)/'Scenario Inputs'!$O$10))*'Scenario Inputs'!$J$10+MAX(0,MIN(1,(A150-'Scenario Inputs'!$N$11+1)/'Scenario Inputs'!$O$11))*'Scenario Inputs'!$J$11+MAX(0,MIN(1,(A150-'Scenario Inputs'!$N$12+1)/'Scenario Inputs'!$O$12))*'Scenario Inputs'!$J$12+MAX(0,MIN(1,(A150-'Scenario Inputs'!$N$13+1)/'Scenario Inputs'!$O$13))*'Scenario Inputs'!$J$13+MAX(0,MIN(1,(A150-'Scenario Inputs'!$N$14+1)/'Scenario Inputs'!$O$14))*'Scenario Inputs'!$J$14+MAX(0,MIN(1,(A150-'Scenario Inputs'!$N$15+1)/'Scenario Inputs'!$O$15))*'Scenario Inputs'!$J$15+MAX(0,MIN(1,(A150-'Scenario Inputs'!$N$16+1)/'Scenario Inputs'!$O$16))*'Scenario Inputs'!$J$16+MAX(0,MIN(1,(A150-'Scenario Inputs'!$N$17+1)/'Scenario Inputs'!$O$17))*'Scenario Inputs'!$J$17+MAX(0,MIN(1,(A150-'Scenario Inputs'!$N$18+1)/'Scenario Inputs'!$O$18))*'Scenario Inputs'!$J$18+MAX(0,MIN(1,(A150-'Scenario Inputs'!$N$19+1)/'Scenario Inputs'!$O$19))*'Scenario Inputs'!$J$19+MAX(0,MIN(1,(A150-'Scenario Inputs'!$N$20+1)/'Scenario Inputs'!$O$20))*'Scenario Inputs'!$J$20+MAX(0,MIN(1,(A150-'Scenario Inputs'!$N$21+1)/'Scenario Inputs'!$O$21))*'Scenario Inputs'!$J$21+MAX(0,MIN('Scenario Inputs'!$F$31,A150-'Scenario Inputs'!$F$37+1))*'Scenario Inputs'!$F$32+MAX(0,MIN('Scenario Inputs'!$F$31,A150-'Scenario Inputs'!$F$37+1))*'Scenario Inputs'!$F$36+MAX(0,MIN('Scenario Inputs'!$F$31,A150-'Scenario Inputs'!$F$37+1))*'Scenario Inputs'!$F$39+MAX(0,MIN(1,(A150-'Scenario Inputs'!$B$48+1)/'Scenario Inputs'!$B$49))*'Scenario Inputs'!$B$51</f>
        <v/>
      </c>
      <c r="E150" s="335">
        <f>C150-B150</f>
        <v/>
      </c>
      <c r="F150" s="335">
        <f>D150-B150</f>
        <v/>
      </c>
      <c r="G150" s="335">
        <f>G149+B150</f>
        <v/>
      </c>
      <c r="H150" s="335">
        <f>H149+C150</f>
        <v/>
      </c>
      <c r="I150" s="335">
        <f>H150-G150</f>
        <v/>
      </c>
      <c r="J150" s="335">
        <f>J149+D150-B150</f>
        <v/>
      </c>
      <c r="K150" s="335">
        <f>MAX(0,MIN(1,(A150-'Scenario Inputs'!$N$7+1)/'Scenario Inputs'!$O$7))*'Scenario Inputs'!$L$7+MAX(0,MIN(1,(A150-'Scenario Inputs'!$N$8+1)/'Scenario Inputs'!$O$8))*'Scenario Inputs'!$L$8+MAX(0,MIN(1,(A150-'Scenario Inputs'!$N$9+1)/'Scenario Inputs'!$O$9))*'Scenario Inputs'!$L$9+MAX(0,MIN(1,(A150-'Scenario Inputs'!$N$10+1)/'Scenario Inputs'!$O$10))*'Scenario Inputs'!$L$10+MAX(0,MIN(1,(A150-'Scenario Inputs'!$N$11+1)/'Scenario Inputs'!$O$11))*'Scenario Inputs'!$L$11+MAX(0,MIN(1,(A150-'Scenario Inputs'!$N$12+1)/'Scenario Inputs'!$O$12))*'Scenario Inputs'!$L$12+MAX(0,MIN(1,(A150-'Scenario Inputs'!$N$13+1)/'Scenario Inputs'!$O$13))*'Scenario Inputs'!$L$13+MAX(0,MIN(1,(A150-'Scenario Inputs'!$N$14+1)/'Scenario Inputs'!$O$14))*'Scenario Inputs'!$L$14+MAX(0,MIN(1,(A150-'Scenario Inputs'!$N$15+1)/'Scenario Inputs'!$O$15))*'Scenario Inputs'!$L$15+MAX(0,MIN(1,(A150-'Scenario Inputs'!$N$16+1)/'Scenario Inputs'!$O$16))*'Scenario Inputs'!$L$16+MAX(0,MIN(1,(A150-'Scenario Inputs'!$N$17+1)/'Scenario Inputs'!$O$17))*'Scenario Inputs'!$L$17+MAX(0,MIN(1,(A150-'Scenario Inputs'!$N$18+1)/'Scenario Inputs'!$O$18))*'Scenario Inputs'!$L$18+MAX(0,MIN(1,(A150-'Scenario Inputs'!$N$19+1)/'Scenario Inputs'!$O$19))*'Scenario Inputs'!$L$19+MAX(0,MIN(1,(A150-'Scenario Inputs'!$N$20+1)/'Scenario Inputs'!$O$20))*'Scenario Inputs'!$L$20+MAX(0,MIN(1,(A150-'Scenario Inputs'!$N$21+1)/'Scenario Inputs'!$O$21))*'Scenario Inputs'!$L$21+MAX(0,MIN(1,(A150-'Scenario Inputs'!$B$48+1)/'Scenario Inputs'!$B$49))*'Scenario Inputs'!$B$52</f>
        <v/>
      </c>
      <c r="L150" s="335">
        <f>K150*'Scenario Inputs'!$B$4</f>
        <v/>
      </c>
      <c r="M150" s="335">
        <f>B150-L150</f>
        <v/>
      </c>
      <c r="N150" s="335">
        <f>D150+L150-B150</f>
        <v/>
      </c>
      <c r="O150" s="335">
        <f>O149+L150</f>
        <v/>
      </c>
      <c r="P150" s="335">
        <f>P149+N150</f>
        <v/>
      </c>
    </row>
    <row r="151">
      <c r="A151" t="n">
        <v>147</v>
      </c>
      <c r="B151" s="335">
        <f>MIN(A151,Assumptions!$B$6)*Assumptions!$B$4*Assumptions!$B$17</f>
        <v/>
      </c>
      <c r="C151" s="335">
        <f>MAX(0,MIN(1,(A151-'Scenario Inputs'!$N$7+1)/'Scenario Inputs'!$O$7))*'Scenario Inputs'!$H$7+MAX(0,MIN(1,(A151-'Scenario Inputs'!$N$8+1)/'Scenario Inputs'!$O$8))*'Scenario Inputs'!$H$8+MAX(0,MIN(1,(A151-'Scenario Inputs'!$N$9+1)/'Scenario Inputs'!$O$9))*'Scenario Inputs'!$H$9+MAX(0,MIN(1,(A151-'Scenario Inputs'!$N$10+1)/'Scenario Inputs'!$O$10))*'Scenario Inputs'!$H$10+MAX(0,MIN(1,(A151-'Scenario Inputs'!$N$11+1)/'Scenario Inputs'!$O$11))*'Scenario Inputs'!$H$11+MAX(0,MIN(1,(A151-'Scenario Inputs'!$N$12+1)/'Scenario Inputs'!$O$12))*'Scenario Inputs'!$H$12+MAX(0,MIN(1,(A151-'Scenario Inputs'!$N$13+1)/'Scenario Inputs'!$O$13))*'Scenario Inputs'!$H$13+MAX(0,MIN(1,(A151-'Scenario Inputs'!$N$14+1)/'Scenario Inputs'!$O$14))*'Scenario Inputs'!$H$14+MAX(0,MIN(1,(A151-'Scenario Inputs'!$N$15+1)/'Scenario Inputs'!$O$15))*'Scenario Inputs'!$H$15+MAX(0,MIN(1,(A151-'Scenario Inputs'!$N$16+1)/'Scenario Inputs'!$O$16))*'Scenario Inputs'!$H$16+MAX(0,MIN(1,(A151-'Scenario Inputs'!$N$17+1)/'Scenario Inputs'!$O$17))*'Scenario Inputs'!$H$17+MAX(0,MIN(1,(A151-'Scenario Inputs'!$N$18+1)/'Scenario Inputs'!$O$18))*'Scenario Inputs'!$H$18+MAX(0,MIN(1,(A151-'Scenario Inputs'!$N$19+1)/'Scenario Inputs'!$O$19))*'Scenario Inputs'!$H$19+MAX(0,MIN(1,(A151-'Scenario Inputs'!$N$20+1)/'Scenario Inputs'!$O$20))*'Scenario Inputs'!$H$20+MAX(0,MIN(1,(A151-'Scenario Inputs'!$N$21+1)/'Scenario Inputs'!$O$21))*'Scenario Inputs'!$H$21+MAX(0,MIN('Scenario Inputs'!$F$31,A151-'Scenario Inputs'!$F$37+1))*'Scenario Inputs'!$F$32+MAX(0,MIN('Scenario Inputs'!$F$31,A151-'Scenario Inputs'!$F$37+1))*'Scenario Inputs'!$F$36+MAX(0,MIN('Scenario Inputs'!$F$31,A151-'Scenario Inputs'!$F$37+1))*'Scenario Inputs'!$F$39+MAX(0,MIN(1,(A151-'Scenario Inputs'!$B$48+1)/'Scenario Inputs'!$B$49))*'Scenario Inputs'!$B$50</f>
        <v/>
      </c>
      <c r="D151" s="335">
        <f>MAX(0,MIN(1,(A151-'Scenario Inputs'!$N$7+1)/'Scenario Inputs'!$O$7))*'Scenario Inputs'!$J$7+MAX(0,MIN(1,(A151-'Scenario Inputs'!$N$8+1)/'Scenario Inputs'!$O$8))*'Scenario Inputs'!$J$8+MAX(0,MIN(1,(A151-'Scenario Inputs'!$N$9+1)/'Scenario Inputs'!$O$9))*'Scenario Inputs'!$J$9+MAX(0,MIN(1,(A151-'Scenario Inputs'!$N$10+1)/'Scenario Inputs'!$O$10))*'Scenario Inputs'!$J$10+MAX(0,MIN(1,(A151-'Scenario Inputs'!$N$11+1)/'Scenario Inputs'!$O$11))*'Scenario Inputs'!$J$11+MAX(0,MIN(1,(A151-'Scenario Inputs'!$N$12+1)/'Scenario Inputs'!$O$12))*'Scenario Inputs'!$J$12+MAX(0,MIN(1,(A151-'Scenario Inputs'!$N$13+1)/'Scenario Inputs'!$O$13))*'Scenario Inputs'!$J$13+MAX(0,MIN(1,(A151-'Scenario Inputs'!$N$14+1)/'Scenario Inputs'!$O$14))*'Scenario Inputs'!$J$14+MAX(0,MIN(1,(A151-'Scenario Inputs'!$N$15+1)/'Scenario Inputs'!$O$15))*'Scenario Inputs'!$J$15+MAX(0,MIN(1,(A151-'Scenario Inputs'!$N$16+1)/'Scenario Inputs'!$O$16))*'Scenario Inputs'!$J$16+MAX(0,MIN(1,(A151-'Scenario Inputs'!$N$17+1)/'Scenario Inputs'!$O$17))*'Scenario Inputs'!$J$17+MAX(0,MIN(1,(A151-'Scenario Inputs'!$N$18+1)/'Scenario Inputs'!$O$18))*'Scenario Inputs'!$J$18+MAX(0,MIN(1,(A151-'Scenario Inputs'!$N$19+1)/'Scenario Inputs'!$O$19))*'Scenario Inputs'!$J$19+MAX(0,MIN(1,(A151-'Scenario Inputs'!$N$20+1)/'Scenario Inputs'!$O$20))*'Scenario Inputs'!$J$20+MAX(0,MIN(1,(A151-'Scenario Inputs'!$N$21+1)/'Scenario Inputs'!$O$21))*'Scenario Inputs'!$J$21+MAX(0,MIN('Scenario Inputs'!$F$31,A151-'Scenario Inputs'!$F$37+1))*'Scenario Inputs'!$F$32+MAX(0,MIN('Scenario Inputs'!$F$31,A151-'Scenario Inputs'!$F$37+1))*'Scenario Inputs'!$F$36+MAX(0,MIN('Scenario Inputs'!$F$31,A151-'Scenario Inputs'!$F$37+1))*'Scenario Inputs'!$F$39+MAX(0,MIN(1,(A151-'Scenario Inputs'!$B$48+1)/'Scenario Inputs'!$B$49))*'Scenario Inputs'!$B$51</f>
        <v/>
      </c>
      <c r="E151" s="335">
        <f>C151-B151</f>
        <v/>
      </c>
      <c r="F151" s="335">
        <f>D151-B151</f>
        <v/>
      </c>
      <c r="G151" s="335">
        <f>G150+B151</f>
        <v/>
      </c>
      <c r="H151" s="335">
        <f>H150+C151</f>
        <v/>
      </c>
      <c r="I151" s="335">
        <f>H151-G151</f>
        <v/>
      </c>
      <c r="J151" s="335">
        <f>J150+D151-B151</f>
        <v/>
      </c>
      <c r="K151" s="335">
        <f>MAX(0,MIN(1,(A151-'Scenario Inputs'!$N$7+1)/'Scenario Inputs'!$O$7))*'Scenario Inputs'!$L$7+MAX(0,MIN(1,(A151-'Scenario Inputs'!$N$8+1)/'Scenario Inputs'!$O$8))*'Scenario Inputs'!$L$8+MAX(0,MIN(1,(A151-'Scenario Inputs'!$N$9+1)/'Scenario Inputs'!$O$9))*'Scenario Inputs'!$L$9+MAX(0,MIN(1,(A151-'Scenario Inputs'!$N$10+1)/'Scenario Inputs'!$O$10))*'Scenario Inputs'!$L$10+MAX(0,MIN(1,(A151-'Scenario Inputs'!$N$11+1)/'Scenario Inputs'!$O$11))*'Scenario Inputs'!$L$11+MAX(0,MIN(1,(A151-'Scenario Inputs'!$N$12+1)/'Scenario Inputs'!$O$12))*'Scenario Inputs'!$L$12+MAX(0,MIN(1,(A151-'Scenario Inputs'!$N$13+1)/'Scenario Inputs'!$O$13))*'Scenario Inputs'!$L$13+MAX(0,MIN(1,(A151-'Scenario Inputs'!$N$14+1)/'Scenario Inputs'!$O$14))*'Scenario Inputs'!$L$14+MAX(0,MIN(1,(A151-'Scenario Inputs'!$N$15+1)/'Scenario Inputs'!$O$15))*'Scenario Inputs'!$L$15+MAX(0,MIN(1,(A151-'Scenario Inputs'!$N$16+1)/'Scenario Inputs'!$O$16))*'Scenario Inputs'!$L$16+MAX(0,MIN(1,(A151-'Scenario Inputs'!$N$17+1)/'Scenario Inputs'!$O$17))*'Scenario Inputs'!$L$17+MAX(0,MIN(1,(A151-'Scenario Inputs'!$N$18+1)/'Scenario Inputs'!$O$18))*'Scenario Inputs'!$L$18+MAX(0,MIN(1,(A151-'Scenario Inputs'!$N$19+1)/'Scenario Inputs'!$O$19))*'Scenario Inputs'!$L$19+MAX(0,MIN(1,(A151-'Scenario Inputs'!$N$20+1)/'Scenario Inputs'!$O$20))*'Scenario Inputs'!$L$20+MAX(0,MIN(1,(A151-'Scenario Inputs'!$N$21+1)/'Scenario Inputs'!$O$21))*'Scenario Inputs'!$L$21+MAX(0,MIN(1,(A151-'Scenario Inputs'!$B$48+1)/'Scenario Inputs'!$B$49))*'Scenario Inputs'!$B$52</f>
        <v/>
      </c>
      <c r="L151" s="335">
        <f>K151*'Scenario Inputs'!$B$4</f>
        <v/>
      </c>
      <c r="M151" s="335">
        <f>B151-L151</f>
        <v/>
      </c>
      <c r="N151" s="335">
        <f>D151+L151-B151</f>
        <v/>
      </c>
      <c r="O151" s="335">
        <f>O150+L151</f>
        <v/>
      </c>
      <c r="P151" s="335">
        <f>P150+N151</f>
        <v/>
      </c>
    </row>
    <row r="152">
      <c r="A152" t="n">
        <v>148</v>
      </c>
      <c r="B152" s="335">
        <f>MIN(A152,Assumptions!$B$6)*Assumptions!$B$4*Assumptions!$B$17</f>
        <v/>
      </c>
      <c r="C152" s="335">
        <f>MAX(0,MIN(1,(A152-'Scenario Inputs'!$N$7+1)/'Scenario Inputs'!$O$7))*'Scenario Inputs'!$H$7+MAX(0,MIN(1,(A152-'Scenario Inputs'!$N$8+1)/'Scenario Inputs'!$O$8))*'Scenario Inputs'!$H$8+MAX(0,MIN(1,(A152-'Scenario Inputs'!$N$9+1)/'Scenario Inputs'!$O$9))*'Scenario Inputs'!$H$9+MAX(0,MIN(1,(A152-'Scenario Inputs'!$N$10+1)/'Scenario Inputs'!$O$10))*'Scenario Inputs'!$H$10+MAX(0,MIN(1,(A152-'Scenario Inputs'!$N$11+1)/'Scenario Inputs'!$O$11))*'Scenario Inputs'!$H$11+MAX(0,MIN(1,(A152-'Scenario Inputs'!$N$12+1)/'Scenario Inputs'!$O$12))*'Scenario Inputs'!$H$12+MAX(0,MIN(1,(A152-'Scenario Inputs'!$N$13+1)/'Scenario Inputs'!$O$13))*'Scenario Inputs'!$H$13+MAX(0,MIN(1,(A152-'Scenario Inputs'!$N$14+1)/'Scenario Inputs'!$O$14))*'Scenario Inputs'!$H$14+MAX(0,MIN(1,(A152-'Scenario Inputs'!$N$15+1)/'Scenario Inputs'!$O$15))*'Scenario Inputs'!$H$15+MAX(0,MIN(1,(A152-'Scenario Inputs'!$N$16+1)/'Scenario Inputs'!$O$16))*'Scenario Inputs'!$H$16+MAX(0,MIN(1,(A152-'Scenario Inputs'!$N$17+1)/'Scenario Inputs'!$O$17))*'Scenario Inputs'!$H$17+MAX(0,MIN(1,(A152-'Scenario Inputs'!$N$18+1)/'Scenario Inputs'!$O$18))*'Scenario Inputs'!$H$18+MAX(0,MIN(1,(A152-'Scenario Inputs'!$N$19+1)/'Scenario Inputs'!$O$19))*'Scenario Inputs'!$H$19+MAX(0,MIN(1,(A152-'Scenario Inputs'!$N$20+1)/'Scenario Inputs'!$O$20))*'Scenario Inputs'!$H$20+MAX(0,MIN(1,(A152-'Scenario Inputs'!$N$21+1)/'Scenario Inputs'!$O$21))*'Scenario Inputs'!$H$21+MAX(0,MIN('Scenario Inputs'!$F$31,A152-'Scenario Inputs'!$F$37+1))*'Scenario Inputs'!$F$32+MAX(0,MIN('Scenario Inputs'!$F$31,A152-'Scenario Inputs'!$F$37+1))*'Scenario Inputs'!$F$36+MAX(0,MIN('Scenario Inputs'!$F$31,A152-'Scenario Inputs'!$F$37+1))*'Scenario Inputs'!$F$39+MAX(0,MIN(1,(A152-'Scenario Inputs'!$B$48+1)/'Scenario Inputs'!$B$49))*'Scenario Inputs'!$B$50</f>
        <v/>
      </c>
      <c r="D152" s="335">
        <f>MAX(0,MIN(1,(A152-'Scenario Inputs'!$N$7+1)/'Scenario Inputs'!$O$7))*'Scenario Inputs'!$J$7+MAX(0,MIN(1,(A152-'Scenario Inputs'!$N$8+1)/'Scenario Inputs'!$O$8))*'Scenario Inputs'!$J$8+MAX(0,MIN(1,(A152-'Scenario Inputs'!$N$9+1)/'Scenario Inputs'!$O$9))*'Scenario Inputs'!$J$9+MAX(0,MIN(1,(A152-'Scenario Inputs'!$N$10+1)/'Scenario Inputs'!$O$10))*'Scenario Inputs'!$J$10+MAX(0,MIN(1,(A152-'Scenario Inputs'!$N$11+1)/'Scenario Inputs'!$O$11))*'Scenario Inputs'!$J$11+MAX(0,MIN(1,(A152-'Scenario Inputs'!$N$12+1)/'Scenario Inputs'!$O$12))*'Scenario Inputs'!$J$12+MAX(0,MIN(1,(A152-'Scenario Inputs'!$N$13+1)/'Scenario Inputs'!$O$13))*'Scenario Inputs'!$J$13+MAX(0,MIN(1,(A152-'Scenario Inputs'!$N$14+1)/'Scenario Inputs'!$O$14))*'Scenario Inputs'!$J$14+MAX(0,MIN(1,(A152-'Scenario Inputs'!$N$15+1)/'Scenario Inputs'!$O$15))*'Scenario Inputs'!$J$15+MAX(0,MIN(1,(A152-'Scenario Inputs'!$N$16+1)/'Scenario Inputs'!$O$16))*'Scenario Inputs'!$J$16+MAX(0,MIN(1,(A152-'Scenario Inputs'!$N$17+1)/'Scenario Inputs'!$O$17))*'Scenario Inputs'!$J$17+MAX(0,MIN(1,(A152-'Scenario Inputs'!$N$18+1)/'Scenario Inputs'!$O$18))*'Scenario Inputs'!$J$18+MAX(0,MIN(1,(A152-'Scenario Inputs'!$N$19+1)/'Scenario Inputs'!$O$19))*'Scenario Inputs'!$J$19+MAX(0,MIN(1,(A152-'Scenario Inputs'!$N$20+1)/'Scenario Inputs'!$O$20))*'Scenario Inputs'!$J$20+MAX(0,MIN(1,(A152-'Scenario Inputs'!$N$21+1)/'Scenario Inputs'!$O$21))*'Scenario Inputs'!$J$21+MAX(0,MIN('Scenario Inputs'!$F$31,A152-'Scenario Inputs'!$F$37+1))*'Scenario Inputs'!$F$32+MAX(0,MIN('Scenario Inputs'!$F$31,A152-'Scenario Inputs'!$F$37+1))*'Scenario Inputs'!$F$36+MAX(0,MIN('Scenario Inputs'!$F$31,A152-'Scenario Inputs'!$F$37+1))*'Scenario Inputs'!$F$39+MAX(0,MIN(1,(A152-'Scenario Inputs'!$B$48+1)/'Scenario Inputs'!$B$49))*'Scenario Inputs'!$B$51</f>
        <v/>
      </c>
      <c r="E152" s="335">
        <f>C152-B152</f>
        <v/>
      </c>
      <c r="F152" s="335">
        <f>D152-B152</f>
        <v/>
      </c>
      <c r="G152" s="335">
        <f>G151+B152</f>
        <v/>
      </c>
      <c r="H152" s="335">
        <f>H151+C152</f>
        <v/>
      </c>
      <c r="I152" s="335">
        <f>H152-G152</f>
        <v/>
      </c>
      <c r="J152" s="335">
        <f>J151+D152-B152</f>
        <v/>
      </c>
      <c r="K152" s="335">
        <f>MAX(0,MIN(1,(A152-'Scenario Inputs'!$N$7+1)/'Scenario Inputs'!$O$7))*'Scenario Inputs'!$L$7+MAX(0,MIN(1,(A152-'Scenario Inputs'!$N$8+1)/'Scenario Inputs'!$O$8))*'Scenario Inputs'!$L$8+MAX(0,MIN(1,(A152-'Scenario Inputs'!$N$9+1)/'Scenario Inputs'!$O$9))*'Scenario Inputs'!$L$9+MAX(0,MIN(1,(A152-'Scenario Inputs'!$N$10+1)/'Scenario Inputs'!$O$10))*'Scenario Inputs'!$L$10+MAX(0,MIN(1,(A152-'Scenario Inputs'!$N$11+1)/'Scenario Inputs'!$O$11))*'Scenario Inputs'!$L$11+MAX(0,MIN(1,(A152-'Scenario Inputs'!$N$12+1)/'Scenario Inputs'!$O$12))*'Scenario Inputs'!$L$12+MAX(0,MIN(1,(A152-'Scenario Inputs'!$N$13+1)/'Scenario Inputs'!$O$13))*'Scenario Inputs'!$L$13+MAX(0,MIN(1,(A152-'Scenario Inputs'!$N$14+1)/'Scenario Inputs'!$O$14))*'Scenario Inputs'!$L$14+MAX(0,MIN(1,(A152-'Scenario Inputs'!$N$15+1)/'Scenario Inputs'!$O$15))*'Scenario Inputs'!$L$15+MAX(0,MIN(1,(A152-'Scenario Inputs'!$N$16+1)/'Scenario Inputs'!$O$16))*'Scenario Inputs'!$L$16+MAX(0,MIN(1,(A152-'Scenario Inputs'!$N$17+1)/'Scenario Inputs'!$O$17))*'Scenario Inputs'!$L$17+MAX(0,MIN(1,(A152-'Scenario Inputs'!$N$18+1)/'Scenario Inputs'!$O$18))*'Scenario Inputs'!$L$18+MAX(0,MIN(1,(A152-'Scenario Inputs'!$N$19+1)/'Scenario Inputs'!$O$19))*'Scenario Inputs'!$L$19+MAX(0,MIN(1,(A152-'Scenario Inputs'!$N$20+1)/'Scenario Inputs'!$O$20))*'Scenario Inputs'!$L$20+MAX(0,MIN(1,(A152-'Scenario Inputs'!$N$21+1)/'Scenario Inputs'!$O$21))*'Scenario Inputs'!$L$21+MAX(0,MIN(1,(A152-'Scenario Inputs'!$B$48+1)/'Scenario Inputs'!$B$49))*'Scenario Inputs'!$B$52</f>
        <v/>
      </c>
      <c r="L152" s="335">
        <f>K152*'Scenario Inputs'!$B$4</f>
        <v/>
      </c>
      <c r="M152" s="335">
        <f>B152-L152</f>
        <v/>
      </c>
      <c r="N152" s="335">
        <f>D152+L152-B152</f>
        <v/>
      </c>
      <c r="O152" s="335">
        <f>O151+L152</f>
        <v/>
      </c>
      <c r="P152" s="335">
        <f>P151+N152</f>
        <v/>
      </c>
    </row>
    <row r="153">
      <c r="A153" t="n">
        <v>149</v>
      </c>
      <c r="B153" s="335">
        <f>MIN(A153,Assumptions!$B$6)*Assumptions!$B$4*Assumptions!$B$17</f>
        <v/>
      </c>
      <c r="C153" s="335">
        <f>MAX(0,MIN(1,(A153-'Scenario Inputs'!$N$7+1)/'Scenario Inputs'!$O$7))*'Scenario Inputs'!$H$7+MAX(0,MIN(1,(A153-'Scenario Inputs'!$N$8+1)/'Scenario Inputs'!$O$8))*'Scenario Inputs'!$H$8+MAX(0,MIN(1,(A153-'Scenario Inputs'!$N$9+1)/'Scenario Inputs'!$O$9))*'Scenario Inputs'!$H$9+MAX(0,MIN(1,(A153-'Scenario Inputs'!$N$10+1)/'Scenario Inputs'!$O$10))*'Scenario Inputs'!$H$10+MAX(0,MIN(1,(A153-'Scenario Inputs'!$N$11+1)/'Scenario Inputs'!$O$11))*'Scenario Inputs'!$H$11+MAX(0,MIN(1,(A153-'Scenario Inputs'!$N$12+1)/'Scenario Inputs'!$O$12))*'Scenario Inputs'!$H$12+MAX(0,MIN(1,(A153-'Scenario Inputs'!$N$13+1)/'Scenario Inputs'!$O$13))*'Scenario Inputs'!$H$13+MAX(0,MIN(1,(A153-'Scenario Inputs'!$N$14+1)/'Scenario Inputs'!$O$14))*'Scenario Inputs'!$H$14+MAX(0,MIN(1,(A153-'Scenario Inputs'!$N$15+1)/'Scenario Inputs'!$O$15))*'Scenario Inputs'!$H$15+MAX(0,MIN(1,(A153-'Scenario Inputs'!$N$16+1)/'Scenario Inputs'!$O$16))*'Scenario Inputs'!$H$16+MAX(0,MIN(1,(A153-'Scenario Inputs'!$N$17+1)/'Scenario Inputs'!$O$17))*'Scenario Inputs'!$H$17+MAX(0,MIN(1,(A153-'Scenario Inputs'!$N$18+1)/'Scenario Inputs'!$O$18))*'Scenario Inputs'!$H$18+MAX(0,MIN(1,(A153-'Scenario Inputs'!$N$19+1)/'Scenario Inputs'!$O$19))*'Scenario Inputs'!$H$19+MAX(0,MIN(1,(A153-'Scenario Inputs'!$N$20+1)/'Scenario Inputs'!$O$20))*'Scenario Inputs'!$H$20+MAX(0,MIN(1,(A153-'Scenario Inputs'!$N$21+1)/'Scenario Inputs'!$O$21))*'Scenario Inputs'!$H$21+MAX(0,MIN('Scenario Inputs'!$F$31,A153-'Scenario Inputs'!$F$37+1))*'Scenario Inputs'!$F$32+MAX(0,MIN('Scenario Inputs'!$F$31,A153-'Scenario Inputs'!$F$37+1))*'Scenario Inputs'!$F$36+MAX(0,MIN('Scenario Inputs'!$F$31,A153-'Scenario Inputs'!$F$37+1))*'Scenario Inputs'!$F$39+MAX(0,MIN(1,(A153-'Scenario Inputs'!$B$48+1)/'Scenario Inputs'!$B$49))*'Scenario Inputs'!$B$50</f>
        <v/>
      </c>
      <c r="D153" s="335">
        <f>MAX(0,MIN(1,(A153-'Scenario Inputs'!$N$7+1)/'Scenario Inputs'!$O$7))*'Scenario Inputs'!$J$7+MAX(0,MIN(1,(A153-'Scenario Inputs'!$N$8+1)/'Scenario Inputs'!$O$8))*'Scenario Inputs'!$J$8+MAX(0,MIN(1,(A153-'Scenario Inputs'!$N$9+1)/'Scenario Inputs'!$O$9))*'Scenario Inputs'!$J$9+MAX(0,MIN(1,(A153-'Scenario Inputs'!$N$10+1)/'Scenario Inputs'!$O$10))*'Scenario Inputs'!$J$10+MAX(0,MIN(1,(A153-'Scenario Inputs'!$N$11+1)/'Scenario Inputs'!$O$11))*'Scenario Inputs'!$J$11+MAX(0,MIN(1,(A153-'Scenario Inputs'!$N$12+1)/'Scenario Inputs'!$O$12))*'Scenario Inputs'!$J$12+MAX(0,MIN(1,(A153-'Scenario Inputs'!$N$13+1)/'Scenario Inputs'!$O$13))*'Scenario Inputs'!$J$13+MAX(0,MIN(1,(A153-'Scenario Inputs'!$N$14+1)/'Scenario Inputs'!$O$14))*'Scenario Inputs'!$J$14+MAX(0,MIN(1,(A153-'Scenario Inputs'!$N$15+1)/'Scenario Inputs'!$O$15))*'Scenario Inputs'!$J$15+MAX(0,MIN(1,(A153-'Scenario Inputs'!$N$16+1)/'Scenario Inputs'!$O$16))*'Scenario Inputs'!$J$16+MAX(0,MIN(1,(A153-'Scenario Inputs'!$N$17+1)/'Scenario Inputs'!$O$17))*'Scenario Inputs'!$J$17+MAX(0,MIN(1,(A153-'Scenario Inputs'!$N$18+1)/'Scenario Inputs'!$O$18))*'Scenario Inputs'!$J$18+MAX(0,MIN(1,(A153-'Scenario Inputs'!$N$19+1)/'Scenario Inputs'!$O$19))*'Scenario Inputs'!$J$19+MAX(0,MIN(1,(A153-'Scenario Inputs'!$N$20+1)/'Scenario Inputs'!$O$20))*'Scenario Inputs'!$J$20+MAX(0,MIN(1,(A153-'Scenario Inputs'!$N$21+1)/'Scenario Inputs'!$O$21))*'Scenario Inputs'!$J$21+MAX(0,MIN('Scenario Inputs'!$F$31,A153-'Scenario Inputs'!$F$37+1))*'Scenario Inputs'!$F$32+MAX(0,MIN('Scenario Inputs'!$F$31,A153-'Scenario Inputs'!$F$37+1))*'Scenario Inputs'!$F$36+MAX(0,MIN('Scenario Inputs'!$F$31,A153-'Scenario Inputs'!$F$37+1))*'Scenario Inputs'!$F$39+MAX(0,MIN(1,(A153-'Scenario Inputs'!$B$48+1)/'Scenario Inputs'!$B$49))*'Scenario Inputs'!$B$51</f>
        <v/>
      </c>
      <c r="E153" s="335">
        <f>C153-B153</f>
        <v/>
      </c>
      <c r="F153" s="335">
        <f>D153-B153</f>
        <v/>
      </c>
      <c r="G153" s="335">
        <f>G152+B153</f>
        <v/>
      </c>
      <c r="H153" s="335">
        <f>H152+C153</f>
        <v/>
      </c>
      <c r="I153" s="335">
        <f>H153-G153</f>
        <v/>
      </c>
      <c r="J153" s="335">
        <f>J152+D153-B153</f>
        <v/>
      </c>
      <c r="K153" s="335">
        <f>MAX(0,MIN(1,(A153-'Scenario Inputs'!$N$7+1)/'Scenario Inputs'!$O$7))*'Scenario Inputs'!$L$7+MAX(0,MIN(1,(A153-'Scenario Inputs'!$N$8+1)/'Scenario Inputs'!$O$8))*'Scenario Inputs'!$L$8+MAX(0,MIN(1,(A153-'Scenario Inputs'!$N$9+1)/'Scenario Inputs'!$O$9))*'Scenario Inputs'!$L$9+MAX(0,MIN(1,(A153-'Scenario Inputs'!$N$10+1)/'Scenario Inputs'!$O$10))*'Scenario Inputs'!$L$10+MAX(0,MIN(1,(A153-'Scenario Inputs'!$N$11+1)/'Scenario Inputs'!$O$11))*'Scenario Inputs'!$L$11+MAX(0,MIN(1,(A153-'Scenario Inputs'!$N$12+1)/'Scenario Inputs'!$O$12))*'Scenario Inputs'!$L$12+MAX(0,MIN(1,(A153-'Scenario Inputs'!$N$13+1)/'Scenario Inputs'!$O$13))*'Scenario Inputs'!$L$13+MAX(0,MIN(1,(A153-'Scenario Inputs'!$N$14+1)/'Scenario Inputs'!$O$14))*'Scenario Inputs'!$L$14+MAX(0,MIN(1,(A153-'Scenario Inputs'!$N$15+1)/'Scenario Inputs'!$O$15))*'Scenario Inputs'!$L$15+MAX(0,MIN(1,(A153-'Scenario Inputs'!$N$16+1)/'Scenario Inputs'!$O$16))*'Scenario Inputs'!$L$16+MAX(0,MIN(1,(A153-'Scenario Inputs'!$N$17+1)/'Scenario Inputs'!$O$17))*'Scenario Inputs'!$L$17+MAX(0,MIN(1,(A153-'Scenario Inputs'!$N$18+1)/'Scenario Inputs'!$O$18))*'Scenario Inputs'!$L$18+MAX(0,MIN(1,(A153-'Scenario Inputs'!$N$19+1)/'Scenario Inputs'!$O$19))*'Scenario Inputs'!$L$19+MAX(0,MIN(1,(A153-'Scenario Inputs'!$N$20+1)/'Scenario Inputs'!$O$20))*'Scenario Inputs'!$L$20+MAX(0,MIN(1,(A153-'Scenario Inputs'!$N$21+1)/'Scenario Inputs'!$O$21))*'Scenario Inputs'!$L$21+MAX(0,MIN(1,(A153-'Scenario Inputs'!$B$48+1)/'Scenario Inputs'!$B$49))*'Scenario Inputs'!$B$52</f>
        <v/>
      </c>
      <c r="L153" s="335">
        <f>K153*'Scenario Inputs'!$B$4</f>
        <v/>
      </c>
      <c r="M153" s="335">
        <f>B153-L153</f>
        <v/>
      </c>
      <c r="N153" s="335">
        <f>D153+L153-B153</f>
        <v/>
      </c>
      <c r="O153" s="335">
        <f>O152+L153</f>
        <v/>
      </c>
      <c r="P153" s="335">
        <f>P152+N153</f>
        <v/>
      </c>
    </row>
    <row r="154">
      <c r="A154" t="n">
        <v>150</v>
      </c>
      <c r="B154" s="335">
        <f>MIN(A154,Assumptions!$B$6)*Assumptions!$B$4*Assumptions!$B$17</f>
        <v/>
      </c>
      <c r="C154" s="335">
        <f>MAX(0,MIN(1,(A154-'Scenario Inputs'!$N$7+1)/'Scenario Inputs'!$O$7))*'Scenario Inputs'!$H$7+MAX(0,MIN(1,(A154-'Scenario Inputs'!$N$8+1)/'Scenario Inputs'!$O$8))*'Scenario Inputs'!$H$8+MAX(0,MIN(1,(A154-'Scenario Inputs'!$N$9+1)/'Scenario Inputs'!$O$9))*'Scenario Inputs'!$H$9+MAX(0,MIN(1,(A154-'Scenario Inputs'!$N$10+1)/'Scenario Inputs'!$O$10))*'Scenario Inputs'!$H$10+MAX(0,MIN(1,(A154-'Scenario Inputs'!$N$11+1)/'Scenario Inputs'!$O$11))*'Scenario Inputs'!$H$11+MAX(0,MIN(1,(A154-'Scenario Inputs'!$N$12+1)/'Scenario Inputs'!$O$12))*'Scenario Inputs'!$H$12+MAX(0,MIN(1,(A154-'Scenario Inputs'!$N$13+1)/'Scenario Inputs'!$O$13))*'Scenario Inputs'!$H$13+MAX(0,MIN(1,(A154-'Scenario Inputs'!$N$14+1)/'Scenario Inputs'!$O$14))*'Scenario Inputs'!$H$14+MAX(0,MIN(1,(A154-'Scenario Inputs'!$N$15+1)/'Scenario Inputs'!$O$15))*'Scenario Inputs'!$H$15+MAX(0,MIN(1,(A154-'Scenario Inputs'!$N$16+1)/'Scenario Inputs'!$O$16))*'Scenario Inputs'!$H$16+MAX(0,MIN(1,(A154-'Scenario Inputs'!$N$17+1)/'Scenario Inputs'!$O$17))*'Scenario Inputs'!$H$17+MAX(0,MIN(1,(A154-'Scenario Inputs'!$N$18+1)/'Scenario Inputs'!$O$18))*'Scenario Inputs'!$H$18+MAX(0,MIN(1,(A154-'Scenario Inputs'!$N$19+1)/'Scenario Inputs'!$O$19))*'Scenario Inputs'!$H$19+MAX(0,MIN(1,(A154-'Scenario Inputs'!$N$20+1)/'Scenario Inputs'!$O$20))*'Scenario Inputs'!$H$20+MAX(0,MIN(1,(A154-'Scenario Inputs'!$N$21+1)/'Scenario Inputs'!$O$21))*'Scenario Inputs'!$H$21+MAX(0,MIN('Scenario Inputs'!$F$31,A154-'Scenario Inputs'!$F$37+1))*'Scenario Inputs'!$F$32+MAX(0,MIN('Scenario Inputs'!$F$31,A154-'Scenario Inputs'!$F$37+1))*'Scenario Inputs'!$F$36+MAX(0,MIN('Scenario Inputs'!$F$31,A154-'Scenario Inputs'!$F$37+1))*'Scenario Inputs'!$F$39+MAX(0,MIN(1,(A154-'Scenario Inputs'!$B$48+1)/'Scenario Inputs'!$B$49))*'Scenario Inputs'!$B$50</f>
        <v/>
      </c>
      <c r="D154" s="335">
        <f>MAX(0,MIN(1,(A154-'Scenario Inputs'!$N$7+1)/'Scenario Inputs'!$O$7))*'Scenario Inputs'!$J$7+MAX(0,MIN(1,(A154-'Scenario Inputs'!$N$8+1)/'Scenario Inputs'!$O$8))*'Scenario Inputs'!$J$8+MAX(0,MIN(1,(A154-'Scenario Inputs'!$N$9+1)/'Scenario Inputs'!$O$9))*'Scenario Inputs'!$J$9+MAX(0,MIN(1,(A154-'Scenario Inputs'!$N$10+1)/'Scenario Inputs'!$O$10))*'Scenario Inputs'!$J$10+MAX(0,MIN(1,(A154-'Scenario Inputs'!$N$11+1)/'Scenario Inputs'!$O$11))*'Scenario Inputs'!$J$11+MAX(0,MIN(1,(A154-'Scenario Inputs'!$N$12+1)/'Scenario Inputs'!$O$12))*'Scenario Inputs'!$J$12+MAX(0,MIN(1,(A154-'Scenario Inputs'!$N$13+1)/'Scenario Inputs'!$O$13))*'Scenario Inputs'!$J$13+MAX(0,MIN(1,(A154-'Scenario Inputs'!$N$14+1)/'Scenario Inputs'!$O$14))*'Scenario Inputs'!$J$14+MAX(0,MIN(1,(A154-'Scenario Inputs'!$N$15+1)/'Scenario Inputs'!$O$15))*'Scenario Inputs'!$J$15+MAX(0,MIN(1,(A154-'Scenario Inputs'!$N$16+1)/'Scenario Inputs'!$O$16))*'Scenario Inputs'!$J$16+MAX(0,MIN(1,(A154-'Scenario Inputs'!$N$17+1)/'Scenario Inputs'!$O$17))*'Scenario Inputs'!$J$17+MAX(0,MIN(1,(A154-'Scenario Inputs'!$N$18+1)/'Scenario Inputs'!$O$18))*'Scenario Inputs'!$J$18+MAX(0,MIN(1,(A154-'Scenario Inputs'!$N$19+1)/'Scenario Inputs'!$O$19))*'Scenario Inputs'!$J$19+MAX(0,MIN(1,(A154-'Scenario Inputs'!$N$20+1)/'Scenario Inputs'!$O$20))*'Scenario Inputs'!$J$20+MAX(0,MIN(1,(A154-'Scenario Inputs'!$N$21+1)/'Scenario Inputs'!$O$21))*'Scenario Inputs'!$J$21+MAX(0,MIN('Scenario Inputs'!$F$31,A154-'Scenario Inputs'!$F$37+1))*'Scenario Inputs'!$F$32+MAX(0,MIN('Scenario Inputs'!$F$31,A154-'Scenario Inputs'!$F$37+1))*'Scenario Inputs'!$F$36+MAX(0,MIN('Scenario Inputs'!$F$31,A154-'Scenario Inputs'!$F$37+1))*'Scenario Inputs'!$F$39+MAX(0,MIN(1,(A154-'Scenario Inputs'!$B$48+1)/'Scenario Inputs'!$B$49))*'Scenario Inputs'!$B$51</f>
        <v/>
      </c>
      <c r="E154" s="335">
        <f>C154-B154</f>
        <v/>
      </c>
      <c r="F154" s="335">
        <f>D154-B154</f>
        <v/>
      </c>
      <c r="G154" s="335">
        <f>G153+B154</f>
        <v/>
      </c>
      <c r="H154" s="335">
        <f>H153+C154</f>
        <v/>
      </c>
      <c r="I154" s="335">
        <f>H154-G154</f>
        <v/>
      </c>
      <c r="J154" s="335">
        <f>J153+D154-B154</f>
        <v/>
      </c>
      <c r="K154" s="335">
        <f>MAX(0,MIN(1,(A154-'Scenario Inputs'!$N$7+1)/'Scenario Inputs'!$O$7))*'Scenario Inputs'!$L$7+MAX(0,MIN(1,(A154-'Scenario Inputs'!$N$8+1)/'Scenario Inputs'!$O$8))*'Scenario Inputs'!$L$8+MAX(0,MIN(1,(A154-'Scenario Inputs'!$N$9+1)/'Scenario Inputs'!$O$9))*'Scenario Inputs'!$L$9+MAX(0,MIN(1,(A154-'Scenario Inputs'!$N$10+1)/'Scenario Inputs'!$O$10))*'Scenario Inputs'!$L$10+MAX(0,MIN(1,(A154-'Scenario Inputs'!$N$11+1)/'Scenario Inputs'!$O$11))*'Scenario Inputs'!$L$11+MAX(0,MIN(1,(A154-'Scenario Inputs'!$N$12+1)/'Scenario Inputs'!$O$12))*'Scenario Inputs'!$L$12+MAX(0,MIN(1,(A154-'Scenario Inputs'!$N$13+1)/'Scenario Inputs'!$O$13))*'Scenario Inputs'!$L$13+MAX(0,MIN(1,(A154-'Scenario Inputs'!$N$14+1)/'Scenario Inputs'!$O$14))*'Scenario Inputs'!$L$14+MAX(0,MIN(1,(A154-'Scenario Inputs'!$N$15+1)/'Scenario Inputs'!$O$15))*'Scenario Inputs'!$L$15+MAX(0,MIN(1,(A154-'Scenario Inputs'!$N$16+1)/'Scenario Inputs'!$O$16))*'Scenario Inputs'!$L$16+MAX(0,MIN(1,(A154-'Scenario Inputs'!$N$17+1)/'Scenario Inputs'!$O$17))*'Scenario Inputs'!$L$17+MAX(0,MIN(1,(A154-'Scenario Inputs'!$N$18+1)/'Scenario Inputs'!$O$18))*'Scenario Inputs'!$L$18+MAX(0,MIN(1,(A154-'Scenario Inputs'!$N$19+1)/'Scenario Inputs'!$O$19))*'Scenario Inputs'!$L$19+MAX(0,MIN(1,(A154-'Scenario Inputs'!$N$20+1)/'Scenario Inputs'!$O$20))*'Scenario Inputs'!$L$20+MAX(0,MIN(1,(A154-'Scenario Inputs'!$N$21+1)/'Scenario Inputs'!$O$21))*'Scenario Inputs'!$L$21+MAX(0,MIN(1,(A154-'Scenario Inputs'!$B$48+1)/'Scenario Inputs'!$B$49))*'Scenario Inputs'!$B$52</f>
        <v/>
      </c>
      <c r="L154" s="335">
        <f>K154*'Scenario Inputs'!$B$4</f>
        <v/>
      </c>
      <c r="M154" s="335">
        <f>B154-L154</f>
        <v/>
      </c>
      <c r="N154" s="335">
        <f>D154+L154-B154</f>
        <v/>
      </c>
      <c r="O154" s="335">
        <f>O153+L154</f>
        <v/>
      </c>
      <c r="P154" s="335">
        <f>P153+N154</f>
        <v/>
      </c>
    </row>
  </sheetData>
  <mergeCells count="2">
    <mergeCell ref="A1:J1"/>
    <mergeCell ref="A1:S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J62"/>
  <sheetViews>
    <sheetView workbookViewId="0">
      <selection activeCell="A1" sqref="A1"/>
    </sheetView>
  </sheetViews>
  <sheetFormatPr baseColWidth="8" defaultRowHeight="15"/>
  <cols>
    <col width="38" customWidth="1" style="66" min="1" max="1"/>
    <col width="19" customWidth="1" style="66" min="2" max="2"/>
    <col width="34" customWidth="1" style="66" min="3" max="3"/>
    <col width="28" customWidth="1" style="66" min="4" max="4"/>
    <col width="20" customWidth="1" style="66" min="5" max="5"/>
    <col width="36" customWidth="1" style="66" min="6" max="6"/>
    <col width="20" customWidth="1" style="66" min="7" max="7"/>
    <col width="18" customWidth="1" style="66" min="8" max="8"/>
    <col width="38" customWidth="1" style="66" min="9" max="9"/>
    <col width="42" customWidth="1" style="66" min="10" max="10"/>
  </cols>
  <sheetData>
    <row r="1">
      <c r="A1" s="375" t="inlineStr">
        <is>
          <t>Household Wealth Balance Sheet — Illustrative Asset Formation</t>
        </is>
      </c>
      <c r="B1" s="1" t="n"/>
      <c r="C1" s="1" t="n"/>
      <c r="D1" s="1" t="n"/>
      <c r="E1" s="1" t="n"/>
      <c r="F1" s="1" t="n"/>
      <c r="G1" s="1" t="n"/>
      <c r="H1" s="1" t="n"/>
    </row>
    <row r="3">
      <c r="A3" s="228" t="inlineStr">
        <is>
          <t>Assumption</t>
        </is>
      </c>
      <c r="B3" s="228" t="inlineStr">
        <is>
          <t>Value</t>
        </is>
      </c>
      <c r="C3" s="228" t="inlineStr">
        <is>
          <t>Units / calculation</t>
        </is>
      </c>
      <c r="D3" s="228" t="inlineStr">
        <is>
          <t>Status</t>
        </is>
      </c>
      <c r="F3" s="228" t="inlineStr">
        <is>
          <t>Annual cohort balance sheet</t>
        </is>
      </c>
      <c r="G3" s="228" t="inlineStr">
        <is>
          <t>Amount</t>
        </is>
      </c>
      <c r="H3" s="228" t="inlineStr">
        <is>
          <t>Units</t>
        </is>
      </c>
      <c r="I3" s="228" t="inlineStr">
        <is>
          <t>Interpretation</t>
        </is>
      </c>
    </row>
    <row r="4">
      <c r="A4" t="inlineStr">
        <is>
          <t>Annual births</t>
        </is>
      </c>
      <c r="B4" s="385">
        <f>Assumptions!B4</f>
        <v/>
      </c>
      <c r="C4" t="inlineStr">
        <is>
          <t>children/year</t>
        </is>
      </c>
      <c r="D4" t="inlineStr">
        <is>
          <t>Sourced/assumed</t>
        </is>
      </c>
      <c r="F4" t="inlineStr">
        <is>
          <t>Nominal lifetime deposits per cohort</t>
        </is>
      </c>
      <c r="G4" s="377">
        <f>B13*B4</f>
        <v/>
      </c>
      <c r="H4" t="inlineStr">
        <is>
          <t>$/birth cohort</t>
        </is>
      </c>
      <c r="I4" s="10" t="inlineStr">
        <is>
          <t>State + family deposits</t>
        </is>
      </c>
    </row>
    <row r="5">
      <c r="A5" t="inlineStr">
        <is>
          <t>Annual account contribution</t>
        </is>
      </c>
      <c r="B5" s="386">
        <f>Assumptions!B5</f>
        <v/>
      </c>
      <c r="C5" t="inlineStr">
        <is>
          <t>$/child/year</t>
        </is>
      </c>
      <c r="D5" t="inlineStr">
        <is>
          <t>Policy assumption</t>
        </is>
      </c>
      <c r="F5" t="inlineStr">
        <is>
          <t>Illustrative cohort value at age 18</t>
        </is>
      </c>
      <c r="G5" s="377">
        <f>B16*B4</f>
        <v/>
      </c>
      <c r="H5" t="inlineStr">
        <is>
          <t>$/birth cohort</t>
        </is>
      </c>
      <c r="I5" s="10" t="inlineStr">
        <is>
          <t>Capital reaching age 18 before qualifying withdrawals</t>
        </is>
      </c>
    </row>
    <row r="6">
      <c r="A6" t="inlineStr">
        <is>
          <t>Contribution years</t>
        </is>
      </c>
      <c r="B6" s="385">
        <f>Assumptions!B6</f>
        <v/>
      </c>
      <c r="C6" t="inlineStr">
        <is>
          <t>years</t>
        </is>
      </c>
      <c r="D6" t="inlineStr">
        <is>
          <t>Policy assumption</t>
        </is>
      </c>
      <c r="F6" t="inlineStr">
        <is>
          <t>Investment growth by age 18</t>
        </is>
      </c>
      <c r="G6" s="377">
        <f>B17*B4</f>
        <v/>
      </c>
      <c r="H6" t="inlineStr">
        <is>
          <t>$/birth cohort</t>
        </is>
      </c>
      <c r="I6" s="10" t="inlineStr">
        <is>
          <t>Market growth component</t>
        </is>
      </c>
    </row>
    <row r="7">
      <c r="A7" t="inlineStr">
        <is>
          <t>Annual investment return</t>
        </is>
      </c>
      <c r="B7" s="359">
        <f>Assumptions!B10</f>
        <v/>
      </c>
      <c r="C7" t="inlineStr">
        <is>
          <t>nominal scenario</t>
        </is>
      </c>
      <c r="D7" t="inlineStr">
        <is>
          <t>Scenario assumption</t>
        </is>
      </c>
      <c r="F7" t="inlineStr">
        <is>
          <t>Illustrative cohort value at age 21</t>
        </is>
      </c>
      <c r="G7" s="377">
        <f>B18*B4</f>
        <v/>
      </c>
      <c r="H7" t="inlineStr">
        <is>
          <t>$/birth cohort</t>
        </is>
      </c>
      <c r="I7" s="10" t="inlineStr">
        <is>
          <t>If capital remains untouched to 21</t>
        </is>
      </c>
    </row>
    <row r="8">
      <c r="A8" t="inlineStr">
        <is>
          <t>Equivalent weekly contribution</t>
        </is>
      </c>
      <c r="B8" s="387">
        <f>B5/52</f>
        <v/>
      </c>
      <c r="C8" t="inlineStr">
        <is>
          <t>$/week</t>
        </is>
      </c>
      <c r="D8" t="inlineStr">
        <is>
          <t>Calculated</t>
        </is>
      </c>
      <c r="F8" t="inlineStr">
        <is>
          <t>Illustrative cohort value at age 24</t>
        </is>
      </c>
      <c r="G8" s="377">
        <f>B19*B4</f>
        <v/>
      </c>
      <c r="H8" t="inlineStr">
        <is>
          <t>$/birth cohort</t>
        </is>
      </c>
      <c r="I8" s="10" t="inlineStr">
        <is>
          <t>If capital remains untouched to modeled first-child age 24</t>
        </is>
      </c>
    </row>
    <row r="9">
      <c r="A9" t="inlineStr">
        <is>
          <t>Weekly nominal rate</t>
        </is>
      </c>
      <c r="B9" s="388">
        <f>B7/52</f>
        <v/>
      </c>
      <c r="C9" t="inlineStr">
        <is>
          <t>rate/week</t>
        </is>
      </c>
      <c r="D9" t="inlineStr">
        <is>
          <t>Calculated</t>
        </is>
      </c>
    </row>
    <row r="10">
      <c r="A10" t="inlineStr">
        <is>
          <t>Total weekly contribution periods</t>
        </is>
      </c>
      <c r="B10" s="385">
        <f>B6*52</f>
        <v/>
      </c>
      <c r="C10" t="inlineStr">
        <is>
          <t>weeks</t>
        </is>
      </c>
      <c r="D10" t="inlineStr">
        <is>
          <t>Calculated</t>
        </is>
      </c>
    </row>
    <row r="12">
      <c r="A12" s="228" t="inlineStr">
        <is>
          <t>Per-child balance sheet</t>
        </is>
      </c>
      <c r="B12" s="228" t="inlineStr">
        <is>
          <t>Amount</t>
        </is>
      </c>
      <c r="C12" s="228" t="inlineStr">
        <is>
          <t>Interpretation</t>
        </is>
      </c>
      <c r="D12" s="228" t="inlineStr">
        <is>
          <t>Formula basis</t>
        </is>
      </c>
      <c r="G12" s="228" t="inlineStr">
        <is>
          <t>40-year wealth summary</t>
        </is>
      </c>
      <c r="H12" s="228" t="inlineStr">
        <is>
          <t>Amount</t>
        </is>
      </c>
      <c r="I12" s="228" t="inlineStr">
        <is>
          <t>Meaning</t>
        </is>
      </c>
      <c r="J12" s="228" t="inlineStr">
        <is>
          <t>Caution</t>
        </is>
      </c>
    </row>
    <row r="13">
      <c r="A13" t="inlineStr">
        <is>
          <t>Nominal contributions through age 18</t>
        </is>
      </c>
      <c r="B13" s="335">
        <f>B5*B6</f>
        <v/>
      </c>
      <c r="C13" s="10" t="inlineStr">
        <is>
          <t>Total deposits, not market value</t>
        </is>
      </c>
      <c r="D13" s="10" t="inlineStr">
        <is>
          <t>$5,200 × 18</t>
        </is>
      </c>
      <c r="G13" t="inlineStr">
        <is>
          <t>Cumulative capital reaching age 18 by year 40</t>
        </is>
      </c>
      <c r="H13" s="380">
        <f>C62</f>
        <v/>
      </c>
      <c r="I13" s="10" t="inlineStr">
        <is>
          <t>Gross capital that reaches account maturity before withdrawals; not a remaining-asset forecast</t>
        </is>
      </c>
      <c r="J13" s="10" t="inlineStr">
        <is>
          <t>Some capital will be consumed, transferred, invested in homes/businesses, or leave Rhode Island.</t>
        </is>
      </c>
    </row>
    <row r="14">
      <c r="A14" t="inlineStr">
        <is>
          <t>State-funded nominal contributions</t>
        </is>
      </c>
      <c r="B14" s="335">
        <f>B13*Assumptions!B9</f>
        <v/>
      </c>
      <c r="C14" s="10" t="inlineStr">
        <is>
          <t>Approximate share based on current average state-funding proxy</t>
        </is>
      </c>
      <c r="D14" s="10" t="inlineStr">
        <is>
          <t>Nominal contributions × avg state share</t>
        </is>
      </c>
      <c r="G14" t="inlineStr">
        <is>
          <t>Of which nominal state contributions</t>
        </is>
      </c>
      <c r="H14" s="380">
        <f>B62*$B$14*$B$4</f>
        <v/>
      </c>
      <c r="I14" s="10" t="inlineStr">
        <is>
          <t>Public deposits embedded in matured cohorts</t>
        </is>
      </c>
      <c r="J14" s="10" t="inlineStr">
        <is>
          <t>Transfer, not new social wealth.</t>
        </is>
      </c>
    </row>
    <row r="15">
      <c r="A15" t="inlineStr">
        <is>
          <t>Parent/family nominal contributions</t>
        </is>
      </c>
      <c r="B15" s="335">
        <f>B13-B14</f>
        <v/>
      </c>
      <c r="C15" s="10" t="inlineStr">
        <is>
          <t>Approximate family contribution share</t>
        </is>
      </c>
      <c r="D15" s="10" t="inlineStr">
        <is>
          <t>Residual</t>
        </is>
      </c>
      <c r="G15" t="inlineStr">
        <is>
          <t>Of which nominal family contributions</t>
        </is>
      </c>
      <c r="H15" s="380">
        <f>B62*$B$15*$B$4</f>
        <v/>
      </c>
      <c r="I15" s="10" t="inlineStr">
        <is>
          <t>Family deposits embedded in matured cohorts</t>
        </is>
      </c>
      <c r="J15" s="10" t="inlineStr">
        <is>
          <t>May partly substitute for other family saving.</t>
        </is>
      </c>
    </row>
    <row r="16">
      <c r="A16" t="inlineStr">
        <is>
          <t>Illustrative account value at age 18</t>
        </is>
      </c>
      <c r="B16" s="335">
        <f>IF(B9=0,B8*B10,B8*((1+B9)^B10-1)/B9)</f>
        <v/>
      </c>
      <c r="C16" s="10" t="inlineStr">
        <is>
          <t>Weekly $100 deposits at 7% nominal/52; not guaranteed</t>
        </is>
      </c>
      <c r="D16" s="10" t="inlineStr">
        <is>
          <t>Ordinary weekly annuity</t>
        </is>
      </c>
      <c r="G16" t="inlineStr">
        <is>
          <t>Of which modeled investment growth</t>
        </is>
      </c>
      <c r="H16" s="380">
        <f>H13-H14-H15</f>
        <v/>
      </c>
      <c r="I16" s="10" t="inlineStr">
        <is>
          <t>Illustrative market growth under the 7% nominal assumption</t>
        </is>
      </c>
      <c r="J16" s="10" t="inlineStr">
        <is>
          <t>Investment return is uncertain and not guaranteed.</t>
        </is>
      </c>
    </row>
    <row r="17">
      <c r="A17" t="inlineStr">
        <is>
          <t>Investment growth by age 18</t>
        </is>
      </c>
      <c r="B17" s="335">
        <f>B16-B13</f>
        <v/>
      </c>
      <c r="C17" s="10" t="inlineStr">
        <is>
          <t>Account value less nominal contributions</t>
        </is>
      </c>
      <c r="D17" s="10" t="inlineStr">
        <is>
          <t>Age-18 value − contributions</t>
        </is>
      </c>
      <c r="G17" t="inlineStr">
        <is>
          <t>40-year cumulative state cash investment</t>
        </is>
      </c>
      <c r="H17" s="380">
        <f>'Expanded Model'!AA43</f>
        <v/>
      </c>
      <c r="I17" s="10" t="inlineStr">
        <is>
          <t>Government cash-flow measure from the fiscal model</t>
        </is>
      </c>
      <c r="J17" s="10" t="inlineStr">
        <is>
          <t>Includes contributions for cohorts not yet age 18 by year 40.</t>
        </is>
      </c>
    </row>
    <row r="18">
      <c r="A18" t="inlineStr">
        <is>
          <t>Illustrative account value at age 21 if untouched</t>
        </is>
      </c>
      <c r="B18" s="335">
        <f>B16*(1+B7)^3</f>
        <v/>
      </c>
      <c r="C18" s="10" t="inlineStr">
        <is>
          <t>No further contributions; 3 more years of 7% growth</t>
        </is>
      </c>
      <c r="D18" s="10" t="inlineStr">
        <is>
          <t>Age-18 value × 1.07³</t>
        </is>
      </c>
    </row>
    <row r="19">
      <c r="A19" t="inlineStr">
        <is>
          <t>Illustrative account value at age 24 if untouched</t>
        </is>
      </c>
      <c r="B19" s="335">
        <f>B16*(1+B7)^6</f>
        <v/>
      </c>
      <c r="C19" s="10" t="inlineStr">
        <is>
          <t>No further contributions; 6 more years of 7% growth</t>
        </is>
      </c>
      <c r="D19" s="10" t="inlineStr">
        <is>
          <t>Age-18 value × 1.07⁶</t>
        </is>
      </c>
    </row>
    <row r="22">
      <c r="A22" s="232" t="inlineStr">
        <is>
          <t>Program year</t>
        </is>
      </c>
      <c r="B22" s="232" t="inlineStr">
        <is>
          <t>Cohorts reaching age 18</t>
        </is>
      </c>
      <c r="C22" s="232" t="inlineStr">
        <is>
          <t>Cumulative capital reaching age 18</t>
        </is>
      </c>
      <c r="D22" s="232" t="inlineStr">
        <is>
          <t>Cumulative nominal contributions embedded</t>
        </is>
      </c>
      <c r="E22" s="232" t="inlineStr">
        <is>
          <t>Cumulative investment growth</t>
        </is>
      </c>
    </row>
    <row r="23">
      <c r="A23" t="n">
        <v>1</v>
      </c>
      <c r="B23">
        <f>MAX(0,A23-17)</f>
        <v/>
      </c>
      <c r="C23" s="380">
        <f>B23*$G$5</f>
        <v/>
      </c>
      <c r="D23" s="380">
        <f>B23*$G$4</f>
        <v/>
      </c>
      <c r="E23" s="380">
        <f>C23-D23</f>
        <v/>
      </c>
    </row>
    <row r="24">
      <c r="A24" t="n">
        <v>2</v>
      </c>
      <c r="B24">
        <f>MAX(0,A24-17)</f>
        <v/>
      </c>
      <c r="C24" s="380">
        <f>B24*$G$5</f>
        <v/>
      </c>
      <c r="D24" s="380">
        <f>B24*$G$4</f>
        <v/>
      </c>
      <c r="E24" s="380">
        <f>C24-D24</f>
        <v/>
      </c>
    </row>
    <row r="25">
      <c r="A25" t="n">
        <v>3</v>
      </c>
      <c r="B25">
        <f>MAX(0,A25-17)</f>
        <v/>
      </c>
      <c r="C25" s="380">
        <f>B25*$G$5</f>
        <v/>
      </c>
      <c r="D25" s="380">
        <f>B25*$G$4</f>
        <v/>
      </c>
      <c r="E25" s="380">
        <f>C25-D25</f>
        <v/>
      </c>
    </row>
    <row r="26">
      <c r="A26" t="n">
        <v>4</v>
      </c>
      <c r="B26">
        <f>MAX(0,A26-17)</f>
        <v/>
      </c>
      <c r="C26" s="380">
        <f>B26*$G$5</f>
        <v/>
      </c>
      <c r="D26" s="380">
        <f>B26*$G$4</f>
        <v/>
      </c>
      <c r="E26" s="380">
        <f>C26-D26</f>
        <v/>
      </c>
    </row>
    <row r="27">
      <c r="A27" t="n">
        <v>5</v>
      </c>
      <c r="B27">
        <f>MAX(0,A27-17)</f>
        <v/>
      </c>
      <c r="C27" s="380">
        <f>B27*$G$5</f>
        <v/>
      </c>
      <c r="D27" s="380">
        <f>B27*$G$4</f>
        <v/>
      </c>
      <c r="E27" s="380">
        <f>C27-D27</f>
        <v/>
      </c>
    </row>
    <row r="28">
      <c r="A28" t="n">
        <v>6</v>
      </c>
      <c r="B28">
        <f>MAX(0,A28-17)</f>
        <v/>
      </c>
      <c r="C28" s="380">
        <f>B28*$G$5</f>
        <v/>
      </c>
      <c r="D28" s="380">
        <f>B28*$G$4</f>
        <v/>
      </c>
      <c r="E28" s="380">
        <f>C28-D28</f>
        <v/>
      </c>
    </row>
    <row r="29">
      <c r="A29" t="n">
        <v>7</v>
      </c>
      <c r="B29">
        <f>MAX(0,A29-17)</f>
        <v/>
      </c>
      <c r="C29" s="380">
        <f>B29*$G$5</f>
        <v/>
      </c>
      <c r="D29" s="380">
        <f>B29*$G$4</f>
        <v/>
      </c>
      <c r="E29" s="380">
        <f>C29-D29</f>
        <v/>
      </c>
    </row>
    <row r="30">
      <c r="A30" t="n">
        <v>8</v>
      </c>
      <c r="B30">
        <f>MAX(0,A30-17)</f>
        <v/>
      </c>
      <c r="C30" s="380">
        <f>B30*$G$5</f>
        <v/>
      </c>
      <c r="D30" s="380">
        <f>B30*$G$4</f>
        <v/>
      </c>
      <c r="E30" s="380">
        <f>C30-D30</f>
        <v/>
      </c>
    </row>
    <row r="31">
      <c r="A31" t="n">
        <v>9</v>
      </c>
      <c r="B31">
        <f>MAX(0,A31-17)</f>
        <v/>
      </c>
      <c r="C31" s="380">
        <f>B31*$G$5</f>
        <v/>
      </c>
      <c r="D31" s="380">
        <f>B31*$G$4</f>
        <v/>
      </c>
      <c r="E31" s="380">
        <f>C31-D31</f>
        <v/>
      </c>
    </row>
    <row r="32">
      <c r="A32" t="n">
        <v>10</v>
      </c>
      <c r="B32">
        <f>MAX(0,A32-17)</f>
        <v/>
      </c>
      <c r="C32" s="380">
        <f>B32*$G$5</f>
        <v/>
      </c>
      <c r="D32" s="380">
        <f>B32*$G$4</f>
        <v/>
      </c>
      <c r="E32" s="380">
        <f>C32-D32</f>
        <v/>
      </c>
    </row>
    <row r="33">
      <c r="A33" t="n">
        <v>11</v>
      </c>
      <c r="B33">
        <f>MAX(0,A33-17)</f>
        <v/>
      </c>
      <c r="C33" s="380">
        <f>B33*$G$5</f>
        <v/>
      </c>
      <c r="D33" s="380">
        <f>B33*$G$4</f>
        <v/>
      </c>
      <c r="E33" s="380">
        <f>C33-D33</f>
        <v/>
      </c>
    </row>
    <row r="34">
      <c r="A34" t="n">
        <v>12</v>
      </c>
      <c r="B34">
        <f>MAX(0,A34-17)</f>
        <v/>
      </c>
      <c r="C34" s="380">
        <f>B34*$G$5</f>
        <v/>
      </c>
      <c r="D34" s="380">
        <f>B34*$G$4</f>
        <v/>
      </c>
      <c r="E34" s="380">
        <f>C34-D34</f>
        <v/>
      </c>
    </row>
    <row r="35">
      <c r="A35" t="n">
        <v>13</v>
      </c>
      <c r="B35">
        <f>MAX(0,A35-17)</f>
        <v/>
      </c>
      <c r="C35" s="380">
        <f>B35*$G$5</f>
        <v/>
      </c>
      <c r="D35" s="380">
        <f>B35*$G$4</f>
        <v/>
      </c>
      <c r="E35" s="380">
        <f>C35-D35</f>
        <v/>
      </c>
    </row>
    <row r="36">
      <c r="A36" t="n">
        <v>14</v>
      </c>
      <c r="B36">
        <f>MAX(0,A36-17)</f>
        <v/>
      </c>
      <c r="C36" s="380">
        <f>B36*$G$5</f>
        <v/>
      </c>
      <c r="D36" s="380">
        <f>B36*$G$4</f>
        <v/>
      </c>
      <c r="E36" s="380">
        <f>C36-D36</f>
        <v/>
      </c>
    </row>
    <row r="37">
      <c r="A37" t="n">
        <v>15</v>
      </c>
      <c r="B37">
        <f>MAX(0,A37-17)</f>
        <v/>
      </c>
      <c r="C37" s="380">
        <f>B37*$G$5</f>
        <v/>
      </c>
      <c r="D37" s="380">
        <f>B37*$G$4</f>
        <v/>
      </c>
      <c r="E37" s="380">
        <f>C37-D37</f>
        <v/>
      </c>
    </row>
    <row r="38">
      <c r="A38" t="n">
        <v>16</v>
      </c>
      <c r="B38">
        <f>MAX(0,A38-17)</f>
        <v/>
      </c>
      <c r="C38" s="380">
        <f>B38*$G$5</f>
        <v/>
      </c>
      <c r="D38" s="380">
        <f>B38*$G$4</f>
        <v/>
      </c>
      <c r="E38" s="380">
        <f>C38-D38</f>
        <v/>
      </c>
    </row>
    <row r="39">
      <c r="A39" t="n">
        <v>17</v>
      </c>
      <c r="B39">
        <f>MAX(0,A39-17)</f>
        <v/>
      </c>
      <c r="C39" s="380">
        <f>B39*$G$5</f>
        <v/>
      </c>
      <c r="D39" s="380">
        <f>B39*$G$4</f>
        <v/>
      </c>
      <c r="E39" s="380">
        <f>C39-D39</f>
        <v/>
      </c>
    </row>
    <row r="40">
      <c r="A40" t="n">
        <v>18</v>
      </c>
      <c r="B40">
        <f>MAX(0,A40-17)</f>
        <v/>
      </c>
      <c r="C40" s="380">
        <f>B40*$G$5</f>
        <v/>
      </c>
      <c r="D40" s="380">
        <f>B40*$G$4</f>
        <v/>
      </c>
      <c r="E40" s="380">
        <f>C40-D40</f>
        <v/>
      </c>
    </row>
    <row r="41">
      <c r="A41" t="n">
        <v>19</v>
      </c>
      <c r="B41">
        <f>MAX(0,A41-17)</f>
        <v/>
      </c>
      <c r="C41" s="380">
        <f>B41*$G$5</f>
        <v/>
      </c>
      <c r="D41" s="380">
        <f>B41*$G$4</f>
        <v/>
      </c>
      <c r="E41" s="380">
        <f>C41-D41</f>
        <v/>
      </c>
    </row>
    <row r="42">
      <c r="A42" t="n">
        <v>20</v>
      </c>
      <c r="B42">
        <f>MAX(0,A42-17)</f>
        <v/>
      </c>
      <c r="C42" s="380">
        <f>B42*$G$5</f>
        <v/>
      </c>
      <c r="D42" s="380">
        <f>B42*$G$4</f>
        <v/>
      </c>
      <c r="E42" s="380">
        <f>C42-D42</f>
        <v/>
      </c>
    </row>
    <row r="43">
      <c r="A43" t="n">
        <v>21</v>
      </c>
      <c r="B43">
        <f>MAX(0,A43-17)</f>
        <v/>
      </c>
      <c r="C43" s="380">
        <f>B43*$G$5</f>
        <v/>
      </c>
      <c r="D43" s="380">
        <f>B43*$G$4</f>
        <v/>
      </c>
      <c r="E43" s="380">
        <f>C43-D43</f>
        <v/>
      </c>
    </row>
    <row r="44">
      <c r="A44" t="n">
        <v>22</v>
      </c>
      <c r="B44">
        <f>MAX(0,A44-17)</f>
        <v/>
      </c>
      <c r="C44" s="380">
        <f>B44*$G$5</f>
        <v/>
      </c>
      <c r="D44" s="380">
        <f>B44*$G$4</f>
        <v/>
      </c>
      <c r="E44" s="380">
        <f>C44-D44</f>
        <v/>
      </c>
    </row>
    <row r="45">
      <c r="A45" t="n">
        <v>23</v>
      </c>
      <c r="B45">
        <f>MAX(0,A45-17)</f>
        <v/>
      </c>
      <c r="C45" s="380">
        <f>B45*$G$5</f>
        <v/>
      </c>
      <c r="D45" s="380">
        <f>B45*$G$4</f>
        <v/>
      </c>
      <c r="E45" s="380">
        <f>C45-D45</f>
        <v/>
      </c>
    </row>
    <row r="46">
      <c r="A46" t="n">
        <v>24</v>
      </c>
      <c r="B46">
        <f>MAX(0,A46-17)</f>
        <v/>
      </c>
      <c r="C46" s="380">
        <f>B46*$G$5</f>
        <v/>
      </c>
      <c r="D46" s="380">
        <f>B46*$G$4</f>
        <v/>
      </c>
      <c r="E46" s="380">
        <f>C46-D46</f>
        <v/>
      </c>
    </row>
    <row r="47">
      <c r="A47" t="n">
        <v>25</v>
      </c>
      <c r="B47">
        <f>MAX(0,A47-17)</f>
        <v/>
      </c>
      <c r="C47" s="380">
        <f>B47*$G$5</f>
        <v/>
      </c>
      <c r="D47" s="380">
        <f>B47*$G$4</f>
        <v/>
      </c>
      <c r="E47" s="380">
        <f>C47-D47</f>
        <v/>
      </c>
    </row>
    <row r="48">
      <c r="A48" t="n">
        <v>26</v>
      </c>
      <c r="B48">
        <f>MAX(0,A48-17)</f>
        <v/>
      </c>
      <c r="C48" s="380">
        <f>B48*$G$5</f>
        <v/>
      </c>
      <c r="D48" s="380">
        <f>B48*$G$4</f>
        <v/>
      </c>
      <c r="E48" s="380">
        <f>C48-D48</f>
        <v/>
      </c>
    </row>
    <row r="49">
      <c r="A49" t="n">
        <v>27</v>
      </c>
      <c r="B49">
        <f>MAX(0,A49-17)</f>
        <v/>
      </c>
      <c r="C49" s="380">
        <f>B49*$G$5</f>
        <v/>
      </c>
      <c r="D49" s="380">
        <f>B49*$G$4</f>
        <v/>
      </c>
      <c r="E49" s="380">
        <f>C49-D49</f>
        <v/>
      </c>
    </row>
    <row r="50">
      <c r="A50" t="n">
        <v>28</v>
      </c>
      <c r="B50">
        <f>MAX(0,A50-17)</f>
        <v/>
      </c>
      <c r="C50" s="380">
        <f>B50*$G$5</f>
        <v/>
      </c>
      <c r="D50" s="380">
        <f>B50*$G$4</f>
        <v/>
      </c>
      <c r="E50" s="380">
        <f>C50-D50</f>
        <v/>
      </c>
    </row>
    <row r="51">
      <c r="A51" t="n">
        <v>29</v>
      </c>
      <c r="B51">
        <f>MAX(0,A51-17)</f>
        <v/>
      </c>
      <c r="C51" s="380">
        <f>B51*$G$5</f>
        <v/>
      </c>
      <c r="D51" s="380">
        <f>B51*$G$4</f>
        <v/>
      </c>
      <c r="E51" s="380">
        <f>C51-D51</f>
        <v/>
      </c>
    </row>
    <row r="52">
      <c r="A52" t="n">
        <v>30</v>
      </c>
      <c r="B52">
        <f>MAX(0,A52-17)</f>
        <v/>
      </c>
      <c r="C52" s="380">
        <f>B52*$G$5</f>
        <v/>
      </c>
      <c r="D52" s="380">
        <f>B52*$G$4</f>
        <v/>
      </c>
      <c r="E52" s="380">
        <f>C52-D52</f>
        <v/>
      </c>
    </row>
    <row r="53">
      <c r="A53" t="n">
        <v>31</v>
      </c>
      <c r="B53">
        <f>MAX(0,A53-17)</f>
        <v/>
      </c>
      <c r="C53" s="380">
        <f>B53*$G$5</f>
        <v/>
      </c>
      <c r="D53" s="380">
        <f>B53*$G$4</f>
        <v/>
      </c>
      <c r="E53" s="380">
        <f>C53-D53</f>
        <v/>
      </c>
    </row>
    <row r="54">
      <c r="A54" t="n">
        <v>32</v>
      </c>
      <c r="B54">
        <f>MAX(0,A54-17)</f>
        <v/>
      </c>
      <c r="C54" s="380">
        <f>B54*$G$5</f>
        <v/>
      </c>
      <c r="D54" s="380">
        <f>B54*$G$4</f>
        <v/>
      </c>
      <c r="E54" s="380">
        <f>C54-D54</f>
        <v/>
      </c>
    </row>
    <row r="55">
      <c r="A55" t="n">
        <v>33</v>
      </c>
      <c r="B55">
        <f>MAX(0,A55-17)</f>
        <v/>
      </c>
      <c r="C55" s="380">
        <f>B55*$G$5</f>
        <v/>
      </c>
      <c r="D55" s="380">
        <f>B55*$G$4</f>
        <v/>
      </c>
      <c r="E55" s="380">
        <f>C55-D55</f>
        <v/>
      </c>
    </row>
    <row r="56">
      <c r="A56" t="n">
        <v>34</v>
      </c>
      <c r="B56">
        <f>MAX(0,A56-17)</f>
        <v/>
      </c>
      <c r="C56" s="380">
        <f>B56*$G$5</f>
        <v/>
      </c>
      <c r="D56" s="380">
        <f>B56*$G$4</f>
        <v/>
      </c>
      <c r="E56" s="380">
        <f>C56-D56</f>
        <v/>
      </c>
    </row>
    <row r="57">
      <c r="A57" t="n">
        <v>35</v>
      </c>
      <c r="B57">
        <f>MAX(0,A57-17)</f>
        <v/>
      </c>
      <c r="C57" s="380">
        <f>B57*$G$5</f>
        <v/>
      </c>
      <c r="D57" s="380">
        <f>B57*$G$4</f>
        <v/>
      </c>
      <c r="E57" s="380">
        <f>C57-D57</f>
        <v/>
      </c>
    </row>
    <row r="58">
      <c r="A58" t="n">
        <v>36</v>
      </c>
      <c r="B58">
        <f>MAX(0,A58-17)</f>
        <v/>
      </c>
      <c r="C58" s="380">
        <f>B58*$G$5</f>
        <v/>
      </c>
      <c r="D58" s="380">
        <f>B58*$G$4</f>
        <v/>
      </c>
      <c r="E58" s="380">
        <f>C58-D58</f>
        <v/>
      </c>
    </row>
    <row r="59">
      <c r="A59" t="n">
        <v>37</v>
      </c>
      <c r="B59">
        <f>MAX(0,A59-17)</f>
        <v/>
      </c>
      <c r="C59" s="380">
        <f>B59*$G$5</f>
        <v/>
      </c>
      <c r="D59" s="380">
        <f>B59*$G$4</f>
        <v/>
      </c>
      <c r="E59" s="380">
        <f>C59-D59</f>
        <v/>
      </c>
    </row>
    <row r="60">
      <c r="A60" t="n">
        <v>38</v>
      </c>
      <c r="B60">
        <f>MAX(0,A60-17)</f>
        <v/>
      </c>
      <c r="C60" s="380">
        <f>B60*$G$5</f>
        <v/>
      </c>
      <c r="D60" s="380">
        <f>B60*$G$4</f>
        <v/>
      </c>
      <c r="E60" s="380">
        <f>C60-D60</f>
        <v/>
      </c>
    </row>
    <row r="61">
      <c r="A61" t="n">
        <v>39</v>
      </c>
      <c r="B61">
        <f>MAX(0,A61-17)</f>
        <v/>
      </c>
      <c r="C61" s="380">
        <f>B61*$G$5</f>
        <v/>
      </c>
      <c r="D61" s="380">
        <f>B61*$G$4</f>
        <v/>
      </c>
      <c r="E61" s="380">
        <f>C61-D61</f>
        <v/>
      </c>
    </row>
    <row r="62">
      <c r="A62" t="n">
        <v>40</v>
      </c>
      <c r="B62">
        <f>MAX(0,A62-17)</f>
        <v/>
      </c>
      <c r="C62" s="380">
        <f>B62*$G$5</f>
        <v/>
      </c>
      <c r="D62" s="380">
        <f>B62*$G$4</f>
        <v/>
      </c>
      <c r="E62" s="380">
        <f>C62-D62</f>
        <v/>
      </c>
    </row>
  </sheetData>
  <mergeCells count="1">
    <mergeCell ref="A1:H1"/>
  </mergeCells>
  <pageMargins left="0.7" right="0.7" top="0.75" bottom="0.75" header="0.3" footer="0.3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W169"/>
  <sheetViews>
    <sheetView workbookViewId="0">
      <selection activeCell="A1" sqref="A1"/>
    </sheetView>
  </sheetViews>
  <sheetFormatPr baseColWidth="8" defaultRowHeight="15"/>
  <cols>
    <col width="9" customWidth="1" style="66" min="1" max="1"/>
    <col width="18" customWidth="1" style="66" min="2" max="2"/>
    <col width="20" customWidth="1" style="66" min="3" max="3"/>
    <col width="20" customWidth="1" style="66" min="4" max="4"/>
    <col width="20" customWidth="1" style="66" min="5" max="5"/>
    <col width="18" customWidth="1" style="66" min="6" max="6"/>
    <col width="18" customWidth="1" style="66" min="7" max="7"/>
    <col width="18" customWidth="1" style="66" min="8" max="8"/>
    <col width="18" customWidth="1" style="66" min="9" max="9"/>
    <col width="18" customWidth="1" style="66" min="10" max="10"/>
    <col width="18" customWidth="1" style="66" min="11" max="11"/>
    <col width="18" customWidth="1" style="66" min="12" max="12"/>
    <col width="18" customWidth="1" style="66" min="13" max="13"/>
    <col width="21" customWidth="1" style="66" min="14" max="14"/>
    <col width="21" customWidth="1" style="66" min="15" max="15"/>
    <col width="14" customWidth="1" style="66" min="16" max="16"/>
    <col width="20" customWidth="1" style="66" min="17" max="17"/>
    <col width="19" customWidth="1" style="66" min="18" max="18"/>
    <col width="32" customWidth="1" style="66" min="19" max="19"/>
    <col width="22" customWidth="1" style="66" min="20" max="20"/>
    <col width="46" customWidth="1" style="66" min="21" max="21"/>
    <col width="22" customWidth="1" style="66" min="22" max="22"/>
    <col width="22" customWidth="1" style="66" min="23" max="23"/>
  </cols>
  <sheetData>
    <row r="1">
      <c r="A1" s="389" t="inlineStr">
        <is>
          <t>No-New-Tax Funding Stack — Rhode Island Childhood Capital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</row>
    <row r="3">
      <c r="A3" s="101" t="inlineStr">
        <is>
          <t>Selected scenario</t>
        </is>
      </c>
      <c r="B3" s="305">
        <f>'Scenario Inputs'!B3</f>
        <v/>
      </c>
    </row>
    <row r="4">
      <c r="A4" s="101" t="inlineStr">
        <is>
          <t>Purpose</t>
        </is>
      </c>
      <c r="B4" s="10" t="inlineStr">
        <is>
          <t>Estimate how much of Rhode Island's scheduled account contribution can be financed by family capital already in the model, outside contributions, federal participation, non-tax state revenue, and recycled savings before residual General Revenue is required.</t>
        </is>
      </c>
    </row>
    <row r="6">
      <c r="A6" s="308" t="inlineStr">
        <is>
          <t>Funding assumption</t>
        </is>
      </c>
      <c r="B6" s="308" t="inlineStr">
        <is>
          <t>Low</t>
        </is>
      </c>
      <c r="C6" s="308" t="inlineStr">
        <is>
          <t>Base</t>
        </is>
      </c>
      <c r="D6" s="308" t="inlineStr">
        <is>
          <t>High</t>
        </is>
      </c>
      <c r="E6" s="308" t="inlineStr">
        <is>
          <t>Transformational</t>
        </is>
      </c>
      <c r="F6" s="308" t="inlineStr">
        <is>
          <t>Selected</t>
        </is>
      </c>
      <c r="G6" s="308" t="inlineStr">
        <is>
          <t>Source / interpretation</t>
        </is>
      </c>
      <c r="H6" s="314" t="inlineStr">
        <is>
          <t>Full Asset Sufficiency</t>
        </is>
      </c>
      <c r="I6" s="307" t="inlineStr">
        <is>
          <t>Reference input</t>
        </is>
      </c>
      <c r="J6" s="307" t="inlineStr">
        <is>
          <t>Value</t>
        </is>
      </c>
      <c r="K6" s="307" t="inlineStr">
        <is>
          <t>Source / note</t>
        </is>
      </c>
      <c r="S6" s="307" t="inlineStr">
        <is>
          <t>Selected-scenario funding metric</t>
        </is>
      </c>
      <c r="T6" s="307" t="inlineStr">
        <is>
          <t>Value</t>
        </is>
      </c>
      <c r="U6" s="307" t="inlineStr">
        <is>
          <t>Interpretation</t>
        </is>
      </c>
    </row>
    <row r="7">
      <c r="A7" t="inlineStr">
        <is>
          <t>Employer participation rate</t>
        </is>
      </c>
      <c r="B7" s="343" t="n">
        <v>0.1</v>
      </c>
      <c r="C7" s="343" t="n">
        <v>0.2</v>
      </c>
      <c r="D7" s="343" t="n">
        <v>0.35</v>
      </c>
      <c r="E7" s="343" t="n">
        <v>0.5</v>
      </c>
      <c r="F7" s="344">
        <f>IF($B$3="Low",B7,IF($B$3="High",D7,IF($B$3="Transformational",E7,IF($B$3="Full Asset Sufficiency",H7,C7))))</f>
        <v/>
      </c>
      <c r="G7" s="10" t="inlineStr">
        <is>
          <t>Share of funded children receiving an employer contribution. Employer contributions to Trump Accounts can be up to $2,500/year under current federal law.</t>
        </is>
      </c>
      <c r="H7" t="n">
        <v>0.5</v>
      </c>
      <c r="I7" t="inlineStr">
        <is>
          <t>Annual RI births</t>
        </is>
      </c>
      <c r="J7">
        <f>Assumptions!B4</f>
        <v/>
      </c>
      <c r="K7" s="10" t="inlineStr">
        <is>
          <t>CDC / current model input</t>
        </is>
      </c>
      <c r="S7" t="inlineStr">
        <is>
          <t>Year-1 residual RI funding gap</t>
        </is>
      </c>
      <c r="T7" s="377">
        <f>O20</f>
        <v/>
      </c>
      <c r="U7" s="10" t="inlineStr">
        <is>
          <t>Remaining annual amount after family contributions and all modeled external/non-tax financing sources are applied.</t>
        </is>
      </c>
    </row>
    <row r="8">
      <c r="A8" t="inlineStr">
        <is>
          <t>Avg employer contribution among participating children</t>
        </is>
      </c>
      <c r="B8" s="367" t="n">
        <v>250</v>
      </c>
      <c r="C8" s="367" t="n">
        <v>500</v>
      </c>
      <c r="D8" s="367" t="n">
        <v>750</v>
      </c>
      <c r="E8" s="367" t="n">
        <v>1000</v>
      </c>
      <c r="F8" s="390">
        <f>IF($B$3="Low",B8,IF($B$3="High",D8,IF($B$3="Transformational",E8,IF($B$3="Full Asset Sufficiency",H8,C8))))</f>
        <v/>
      </c>
      <c r="G8" s="10" t="inlineStr">
        <is>
          <t>$/child/year; all scenarios remain below the current $2,500 employer-contribution ceiling.</t>
        </is>
      </c>
      <c r="H8" t="n">
        <v>1000</v>
      </c>
      <c r="I8" t="inlineStr">
        <is>
          <t>Federal RI Works/TANF dollars</t>
        </is>
      </c>
      <c r="J8" s="335" t="n">
        <v>94639470</v>
      </c>
      <c r="K8" s="10" t="inlineStr">
        <is>
          <t>FY2025 revised RI Works mix; federal portion used as feasibility allocation base</t>
        </is>
      </c>
      <c r="S8" t="inlineStr">
        <is>
          <t>Year-18 residual RI funding gap</t>
        </is>
      </c>
      <c r="T8" s="377">
        <f>O37</f>
        <v/>
      </c>
      <c r="U8" s="10" t="inlineStr">
        <is>
          <t>18 active childhood cohorts.</t>
        </is>
      </c>
    </row>
    <row r="9">
      <c r="A9" t="inlineStr">
        <is>
          <t>Bank / philanthropy / CRA contribution per active child</t>
        </is>
      </c>
      <c r="B9" s="367" t="n">
        <v>25</v>
      </c>
      <c r="C9" s="367" t="n">
        <v>100</v>
      </c>
      <c r="D9" s="367" t="n">
        <v>250</v>
      </c>
      <c r="E9" s="367" t="n">
        <v>500</v>
      </c>
      <c r="F9" s="390">
        <f>IF($B$3="Low",B9,IF($B$3="High",D9,IF($B$3="Transformational",E9,IF($B$3="Full Asset Sufficiency",H9,C9))))</f>
        <v/>
      </c>
      <c r="G9" s="10" t="inlineStr">
        <is>
          <t>$/child/year equivalent pooled contribution. Banks can receive CRA consideration for qualifying youth savings programs; philanthropic participation is a model assumption.</t>
        </is>
      </c>
      <c r="H9" t="n">
        <v>500</v>
      </c>
      <c r="I9" t="inlineStr">
        <is>
          <t>FY2027 RI Lottery transfer</t>
        </is>
      </c>
      <c r="J9" s="335" t="n">
        <v>453100000</v>
      </c>
      <c r="K9" s="10" t="inlineStr">
        <is>
          <t>November 2025 RI Revenue Estimating Conference FY2027 estimate</t>
        </is>
      </c>
      <c r="S9" t="inlineStr">
        <is>
          <t>Year-40 residual RI funding gap</t>
        </is>
      </c>
      <c r="T9" s="377">
        <f>O59</f>
        <v/>
      </c>
      <c r="U9" s="10" t="inlineStr">
        <is>
          <t>Uses the selected savings scenario as it matures.</t>
        </is>
      </c>
    </row>
    <row r="10">
      <c r="A10" t="inlineStr">
        <is>
          <t>Federal pilot-seed eligibility / uptake</t>
        </is>
      </c>
      <c r="B10" s="343" t="n">
        <v>0.8</v>
      </c>
      <c r="C10" s="343" t="n">
        <v>0.9</v>
      </c>
      <c r="D10" s="343" t="n">
        <v>0.95</v>
      </c>
      <c r="E10" s="343" t="n">
        <v>1</v>
      </c>
      <c r="F10" s="344">
        <f>IF($B$3="Low",B10,IF($B$3="High",D10,IF($B$3="Transformational",E10,IF($B$3="Full Asset Sufficiency",H10,C10))))</f>
        <v/>
      </c>
      <c r="G10" s="10" t="inlineStr">
        <is>
          <t>Share of annual births receiving the one-time $1,000 federal child-account seed. Current pilot applies to eligible U.S.-citizen children born 2025–2028 who elect it.</t>
        </is>
      </c>
      <c r="H10" t="n">
        <v>1</v>
      </c>
      <c r="I10" t="inlineStr">
        <is>
          <t>Federal savings reinvestment share</t>
        </is>
      </c>
      <c r="J10" s="359">
        <f>'Scenario Inputs'!B4</f>
        <v/>
      </c>
      <c r="K10" s="10" t="inlineStr">
        <is>
          <t>Existing fiscal model assumption</t>
        </is>
      </c>
      <c r="S10" t="inlineStr">
        <is>
          <t>Year-40 no-new-tax coverage</t>
        </is>
      </c>
      <c r="T10" s="359">
        <f>P59</f>
        <v/>
      </c>
      <c r="U10" s="10" t="inlineStr">
        <is>
          <t>Share of scheduled RI contribution financed by identified no-new-tax sources in year 40.</t>
        </is>
      </c>
    </row>
    <row r="11">
      <c r="A11" t="inlineStr">
        <is>
          <t>Federal pilot-seed amount</t>
        </is>
      </c>
      <c r="B11" s="367" t="n">
        <v>1000</v>
      </c>
      <c r="C11" s="367" t="n">
        <v>1000</v>
      </c>
      <c r="D11" s="367" t="n">
        <v>1000</v>
      </c>
      <c r="E11" s="367" t="n">
        <v>1000</v>
      </c>
      <c r="F11" s="390">
        <f>IF($B$3="Low",B11,IF($B$3="High",D11,IF($B$3="Transformational",E11,IF($B$3="Full Asset Sufficiency",H11,C11))))</f>
        <v/>
      </c>
      <c r="G11" s="10" t="inlineStr">
        <is>
          <t>$/eligible newborn; current federal pilot amount.</t>
        </is>
      </c>
      <c r="H11" t="n">
        <v>1000</v>
      </c>
      <c r="I11" t="inlineStr">
        <is>
          <t>Avg state funding share before outside offsets</t>
        </is>
      </c>
      <c r="J11" s="359">
        <f>Assumptions!B9</f>
        <v/>
      </c>
      <c r="K11" s="10" t="inlineStr">
        <is>
          <t>Current model proxy based on household income distribution</t>
        </is>
      </c>
      <c r="S11" t="inlineStr">
        <is>
          <t>First sustained zero-gap year</t>
        </is>
      </c>
      <c r="T11">
        <f>IFERROR(MATCH(0,R20:R169,0),"Not reached")</f>
        <v/>
      </c>
      <c r="U11" s="10" t="inlineStr">
        <is>
          <t>First model year from which the residual funding gap remains zero through year 150; avoids treating a temporary early-year zero as permanent.</t>
        </is>
      </c>
    </row>
    <row r="12">
      <c r="A12" t="inlineStr">
        <is>
          <t>Federal pilot-seed years available in model</t>
        </is>
      </c>
      <c r="B12" s="347" t="n">
        <v>3</v>
      </c>
      <c r="C12" s="347" t="n">
        <v>3</v>
      </c>
      <c r="D12" s="347" t="n">
        <v>3</v>
      </c>
      <c r="E12" s="347" t="n">
        <v>3</v>
      </c>
      <c r="F12" s="346">
        <f>IF($B$3="Low",B12,IF($B$3="High",D12,IF($B$3="Transformational",E12,IF($B$3="Full Asset Sufficiency",H12,C12))))</f>
        <v/>
      </c>
      <c r="G12" s="10" t="inlineStr">
        <is>
          <t>Program years; assumes a 2026-start coordination window through 2028. Change if Congress extends the pilot.</t>
        </is>
      </c>
      <c r="H12" t="n">
        <v>3</v>
      </c>
      <c r="S12" t="inlineStr">
        <is>
          <t>150-year cumulative residual RI funding gap</t>
        </is>
      </c>
      <c r="T12" s="380">
        <f>Q169</f>
        <v/>
      </c>
      <c r="U12" s="10" t="inlineStr">
        <is>
          <t>Not discounted; cumulative remaining gap after modeled sources.</t>
        </is>
      </c>
    </row>
    <row r="13">
      <c r="A13" t="inlineStr">
        <is>
          <t>Federal TANF/IDA allocation share</t>
        </is>
      </c>
      <c r="B13" s="343" t="n">
        <v>0</v>
      </c>
      <c r="C13" s="343" t="n">
        <v>0.025</v>
      </c>
      <c r="D13" s="343" t="n">
        <v>0.05</v>
      </c>
      <c r="E13" s="343" t="n">
        <v>0.1</v>
      </c>
      <c r="F13" s="344">
        <f>IF($B$3="Low",B13,IF($B$3="High",D13,IF($B$3="Transformational",E13,IF($B$3="Full Asset Sufficiency",H13,C13))))</f>
        <v/>
      </c>
      <c r="G13" s="10" t="inlineStr">
        <is>
          <t>Share of the modeled $94.639M federal RI Works/TANF funding redirected to qualifying asset-building uses. This is a policy option, not an existing dedicated allocation.</t>
        </is>
      </c>
      <c r="H13" t="n">
        <v>0.1</v>
      </c>
      <c r="S13" t="inlineStr">
        <is>
          <t>Year-40 federal reinvestment</t>
        </is>
      </c>
      <c r="T13" s="377">
        <f>J59</f>
        <v/>
      </c>
      <c r="U13" s="10" t="inlineStr">
        <is>
          <t>50% federal savings-sharing assumption, capped by remaining need.</t>
        </is>
      </c>
    </row>
    <row r="14">
      <c r="A14" t="inlineStr">
        <is>
          <t>Dedicated lottery-transfer share</t>
        </is>
      </c>
      <c r="B14" s="343" t="n">
        <v>0</v>
      </c>
      <c r="C14" s="343" t="n">
        <v>0.02</v>
      </c>
      <c r="D14" s="343" t="n">
        <v>0.05</v>
      </c>
      <c r="E14" s="343" t="n">
        <v>0.1</v>
      </c>
      <c r="F14" s="344">
        <f>IF($B$3="Low",B14,IF($B$3="High",D14,IF($B$3="Transformational",E14,IF($B$3="Full Asset Sufficiency",H14,C14))))</f>
        <v/>
      </c>
      <c r="G14" s="10" t="inlineStr">
        <is>
          <t>Share of the FY2027 $453.1M RI Lottery transfer dedicated to the trust. This is non-tax revenue but displaces General Fund use elsewhere.</t>
        </is>
      </c>
      <c r="H14" t="n">
        <v>0.1</v>
      </c>
      <c r="S14" t="inlineStr">
        <is>
          <t>Year-40 recycled RI savings</t>
        </is>
      </c>
      <c r="T14" s="377">
        <f>K59</f>
        <v/>
      </c>
      <c r="U14" s="10" t="inlineStr">
        <is>
          <t>Selected share of direct RI savings recycled into future accounts.</t>
        </is>
      </c>
    </row>
    <row r="15">
      <c r="A15" t="inlineStr">
        <is>
          <t>RI savings recycled to future accounts</t>
        </is>
      </c>
      <c r="B15" s="343" t="n">
        <v>0.25</v>
      </c>
      <c r="C15" s="343" t="n">
        <v>0.5</v>
      </c>
      <c r="D15" s="343" t="n">
        <v>0.75</v>
      </c>
      <c r="E15" s="343" t="n">
        <v>1</v>
      </c>
      <c r="F15" s="344">
        <f>IF($B$3="Low",B15,IF($B$3="High",D15,IF($B$3="Transformational",E15,IF($B$3="Full Asset Sufficiency",H15,C15))))</f>
        <v/>
      </c>
      <c r="G15" s="10" t="inlineStr">
        <is>
          <t>Share of direct RI state-budget savings/revenue generated by the model that is statutorily recycled into the trust.</t>
        </is>
      </c>
      <c r="H15" t="n">
        <v>1</v>
      </c>
    </row>
    <row r="16">
      <c r="A16" t="inlineStr">
        <is>
          <t>Municipal school savings recycled</t>
        </is>
      </c>
      <c r="B16" s="343" t="n">
        <v>0</v>
      </c>
      <c r="C16" s="343" t="n">
        <v>0.25</v>
      </c>
      <c r="D16" s="343" t="n">
        <v>0.5</v>
      </c>
      <c r="E16" s="343" t="n">
        <v>0.75</v>
      </c>
      <c r="F16" s="344">
        <f>IF($B$3="Low",B16,IF($B$3="High",D16,IF($B$3="Transformational",E16,IF($B$3="Full Asset Sufficiency",H16,C16))))</f>
        <v/>
      </c>
      <c r="G16" s="10" t="inlineStr">
        <is>
          <t>Share of modeled local-government school operating/capital savings returned as municipal contributions to the statewide capital system.</t>
        </is>
      </c>
      <c r="H16" t="n">
        <v>0.75</v>
      </c>
    </row>
    <row r="17">
      <c r="S17" s="307" t="inlineStr">
        <is>
          <t>Scenario</t>
        </is>
      </c>
      <c r="T17" s="307" t="inlineStr">
        <is>
          <t>Year-1 residual gap</t>
        </is>
      </c>
      <c r="U17" s="307" t="inlineStr">
        <is>
          <t>Year-40 residual gap</t>
        </is>
      </c>
      <c r="V17" s="307" t="inlineStr">
        <is>
          <t>Year-40 no-new-tax coverage</t>
        </is>
      </c>
      <c r="W17" s="307" t="inlineStr">
        <is>
          <t>First sustained zero-gap year</t>
        </is>
      </c>
    </row>
    <row r="18">
      <c r="S18" t="inlineStr">
        <is>
          <t>Low</t>
        </is>
      </c>
      <c r="T18" s="377" t="n">
        <v>23188851.2</v>
      </c>
      <c r="U18" s="377" t="n">
        <v>506296268.9582424</v>
      </c>
      <c r="V18" s="359" t="n">
        <v>0.1125969923241831</v>
      </c>
      <c r="W18" t="inlineStr">
        <is>
          <t>Not reached</t>
        </is>
      </c>
    </row>
    <row r="19" ht="50" customHeight="1" s="66">
      <c r="A19" s="310" t="inlineStr">
        <is>
          <t>Year</t>
        </is>
      </c>
      <c r="B19" s="310" t="inlineStr">
        <is>
          <t>Active funded children</t>
        </is>
      </c>
      <c r="C19" s="310" t="inlineStr">
        <is>
          <t>Gross account deposits</t>
        </is>
      </c>
      <c r="D19" s="310" t="inlineStr">
        <is>
          <t>Family contributions already assumed</t>
        </is>
      </c>
      <c r="E19" s="310" t="inlineStr">
        <is>
          <t>Scheduled RI contribution before offsets</t>
        </is>
      </c>
      <c r="F19" s="310" t="inlineStr">
        <is>
          <t>Federal $1,000 pilot seed credit</t>
        </is>
      </c>
      <c r="G19" s="310" t="inlineStr">
        <is>
          <t>Employer contributions</t>
        </is>
      </c>
      <c r="H19" s="310" t="inlineStr">
        <is>
          <t>Bank / philanthropy / CRA contributions</t>
        </is>
      </c>
      <c r="I19" s="310" t="inlineStr">
        <is>
          <t>TANF / IDA federal allocation</t>
        </is>
      </c>
      <c r="J19" s="310" t="inlineStr">
        <is>
          <t>Federal savings reinvestment</t>
        </is>
      </c>
      <c r="K19" s="310" t="inlineStr">
        <is>
          <t>RI savings recycled</t>
        </is>
      </c>
      <c r="L19" s="310" t="inlineStr">
        <is>
          <t>Municipal school savings recycled</t>
        </is>
      </c>
      <c r="M19" s="310" t="inlineStr">
        <is>
          <t>Dedicated lottery revenue</t>
        </is>
      </c>
      <c r="N19" s="310" t="inlineStr">
        <is>
          <t>Total non-GR funding applied</t>
        </is>
      </c>
      <c r="O19" s="310" t="inlineStr">
        <is>
          <t>Residual RI funding gap after identified no-new-tax sources</t>
        </is>
      </c>
      <c r="P19" s="310" t="inlineStr">
        <is>
          <t>Non-GR coverage %</t>
        </is>
      </c>
      <c r="Q19" s="310" t="inlineStr">
        <is>
          <t>Cumulative residual RI funding gap</t>
        </is>
      </c>
      <c r="R19" t="inlineStr">
        <is>
          <t>Future maximum residual gap</t>
        </is>
      </c>
      <c r="S19" t="inlineStr">
        <is>
          <t>Base</t>
        </is>
      </c>
      <c r="T19" s="377" t="n">
        <v>9258614.449999996</v>
      </c>
      <c r="U19" s="377" t="n">
        <v>358218734.3184692</v>
      </c>
      <c r="V19" s="359" t="n">
        <v>0.3721376163918524</v>
      </c>
      <c r="W19" t="inlineStr">
        <is>
          <t>Not reached</t>
        </is>
      </c>
    </row>
    <row r="20">
      <c r="A20" s="385" t="n">
        <v>1</v>
      </c>
      <c r="B20" s="385">
        <f>MIN(A20,Assumptions!$B$6)*Assumptions!$B$4</f>
        <v/>
      </c>
      <c r="C20" s="335">
        <f>B20*Assumptions!$B$5</f>
        <v/>
      </c>
      <c r="D20" s="335">
        <f>B20*Assumptions!$B$18</f>
        <v/>
      </c>
      <c r="E20" s="335">
        <f>B20*Assumptions!$B$17</f>
        <v/>
      </c>
      <c r="F20" s="335">
        <f>MIN(E20,IF(A20&lt;=$F$12,$J$7*$F$10*$F$11,0))</f>
        <v/>
      </c>
      <c r="G20" s="335">
        <f>MIN(MAX(0,E20-F20),B20*$F$7*$F$8)</f>
        <v/>
      </c>
      <c r="H20" s="335">
        <f>MIN(MAX(0,E20-SUM(F20:G20)),B20*$F$9)</f>
        <v/>
      </c>
      <c r="I20" s="335">
        <f>MIN(MAX(0,E20-SUM(F20:H20)),$J$8*$F$13)</f>
        <v/>
      </c>
      <c r="J20" s="335">
        <f>MIN(MAX(0,E20-SUM(F20:I20)),'Payback Extension'!L5)</f>
        <v/>
      </c>
      <c r="K20" s="335">
        <f>MIN(MAX(0,E20-SUM(F20:J20)),'Payback Extension'!D5*$F$15)</f>
        <v/>
      </c>
      <c r="L20" s="335">
        <f>MIN(MAX(0,E20-SUM(F20:K20)),((MAX(0,MIN(1,(A20-'Scenario Inputs'!$N$14+1)/'Scenario Inputs'!$O$14))*'Scenario Inputs'!$H$14*(1-'Scenario Inputs'!$I$14))+(MAX(0,MIN(1,(A20-'Scenario Inputs'!$N$15+1)/'Scenario Inputs'!$O$15))*'Scenario Inputs'!$H$15*(1-'Scenario Inputs'!$I$15)))*$F$16)</f>
        <v/>
      </c>
      <c r="M20" s="335">
        <f>MIN(MAX(0,E20-SUM(F20:L20)),$J$9*$F$14)</f>
        <v/>
      </c>
      <c r="N20" s="335">
        <f>SUM(F20:M20)</f>
        <v/>
      </c>
      <c r="O20" s="335">
        <f>MAX(0,E20-N20)</f>
        <v/>
      </c>
      <c r="P20" s="359">
        <f>IF(E20=0,0,N20/E20)</f>
        <v/>
      </c>
      <c r="Q20" s="380">
        <f>O20</f>
        <v/>
      </c>
      <c r="R20" s="335">
        <f>MAX(O20,R21)</f>
        <v/>
      </c>
      <c r="S20" t="inlineStr">
        <is>
          <t>High</t>
        </is>
      </c>
      <c r="T20" s="377" t="n">
        <v>0</v>
      </c>
      <c r="U20" s="377" t="n">
        <v>78462226.6237306</v>
      </c>
      <c r="V20" s="359" t="n">
        <v>0.8624765376246872</v>
      </c>
      <c r="W20" t="inlineStr">
        <is>
          <t>Not reached</t>
        </is>
      </c>
    </row>
    <row r="21">
      <c r="A21" s="385" t="n">
        <v>2</v>
      </c>
      <c r="B21" s="385">
        <f>MIN(A21,Assumptions!$B$6)*Assumptions!$B$4</f>
        <v/>
      </c>
      <c r="C21" s="335">
        <f>B21*Assumptions!$B$5</f>
        <v/>
      </c>
      <c r="D21" s="335">
        <f>B21*Assumptions!$B$18</f>
        <v/>
      </c>
      <c r="E21" s="335">
        <f>B21*Assumptions!$B$17</f>
        <v/>
      </c>
      <c r="F21" s="335">
        <f>MIN(E21,IF(A21&lt;=$F$12,$J$7*$F$10*$F$11,0))</f>
        <v/>
      </c>
      <c r="G21" s="335">
        <f>MIN(MAX(0,E21-F21),B21*$F$7*$F$8)</f>
        <v/>
      </c>
      <c r="H21" s="335">
        <f>MIN(MAX(0,E21-SUM(F21:G21)),B21*$F$9)</f>
        <v/>
      </c>
      <c r="I21" s="335">
        <f>MIN(MAX(0,E21-SUM(F21:H21)),$J$8*$F$13)</f>
        <v/>
      </c>
      <c r="J21" s="335">
        <f>MIN(MAX(0,E21-SUM(F21:I21)),'Payback Extension'!L6)</f>
        <v/>
      </c>
      <c r="K21" s="335">
        <f>MIN(MAX(0,E21-SUM(F21:J21)),'Payback Extension'!D6*$F$15)</f>
        <v/>
      </c>
      <c r="L21" s="335">
        <f>MIN(MAX(0,E21-SUM(F21:K21)),((MAX(0,MIN(1,(A21-'Scenario Inputs'!$N$14+1)/'Scenario Inputs'!$O$14))*'Scenario Inputs'!$H$14*(1-'Scenario Inputs'!$I$14))+(MAX(0,MIN(1,(A21-'Scenario Inputs'!$N$15+1)/'Scenario Inputs'!$O$15))*'Scenario Inputs'!$H$15*(1-'Scenario Inputs'!$I$15)))*$F$16)</f>
        <v/>
      </c>
      <c r="M21" s="335">
        <f>MIN(MAX(0,E21-SUM(F21:L21)),$J$9*$F$14)</f>
        <v/>
      </c>
      <c r="N21" s="335">
        <f>SUM(F21:M21)</f>
        <v/>
      </c>
      <c r="O21" s="335">
        <f>MAX(0,E21-N21)</f>
        <v/>
      </c>
      <c r="P21" s="359">
        <f>IF(E21=0,0,N21/E21)</f>
        <v/>
      </c>
      <c r="Q21" s="380">
        <f>Q20+O21</f>
        <v/>
      </c>
      <c r="R21" s="335">
        <f>MAX(O21,R22)</f>
        <v/>
      </c>
      <c r="S21" t="inlineStr">
        <is>
          <t>Transformational</t>
        </is>
      </c>
      <c r="T21" s="377" t="n">
        <v>0</v>
      </c>
      <c r="U21" s="377" t="n">
        <v>0</v>
      </c>
      <c r="V21" s="359" t="n">
        <v>1</v>
      </c>
      <c r="W21" t="n">
        <v>33</v>
      </c>
    </row>
    <row r="22">
      <c r="A22" s="385" t="n">
        <v>3</v>
      </c>
      <c r="B22" s="385">
        <f>MIN(A22,Assumptions!$B$6)*Assumptions!$B$4</f>
        <v/>
      </c>
      <c r="C22" s="335">
        <f>B22*Assumptions!$B$5</f>
        <v/>
      </c>
      <c r="D22" s="335">
        <f>B22*Assumptions!$B$18</f>
        <v/>
      </c>
      <c r="E22" s="335">
        <f>B22*Assumptions!$B$17</f>
        <v/>
      </c>
      <c r="F22" s="335">
        <f>MIN(E22,IF(A22&lt;=$F$12,$J$7*$F$10*$F$11,0))</f>
        <v/>
      </c>
      <c r="G22" s="335">
        <f>MIN(MAX(0,E22-F22),B22*$F$7*$F$8)</f>
        <v/>
      </c>
      <c r="H22" s="335">
        <f>MIN(MAX(0,E22-SUM(F22:G22)),B22*$F$9)</f>
        <v/>
      </c>
      <c r="I22" s="335">
        <f>MIN(MAX(0,E22-SUM(F22:H22)),$J$8*$F$13)</f>
        <v/>
      </c>
      <c r="J22" s="335">
        <f>MIN(MAX(0,E22-SUM(F22:I22)),'Payback Extension'!L7)</f>
        <v/>
      </c>
      <c r="K22" s="335">
        <f>MIN(MAX(0,E22-SUM(F22:J22)),'Payback Extension'!D7*$F$15)</f>
        <v/>
      </c>
      <c r="L22" s="335">
        <f>MIN(MAX(0,E22-SUM(F22:K22)),((MAX(0,MIN(1,(A22-'Scenario Inputs'!$N$14+1)/'Scenario Inputs'!$O$14))*'Scenario Inputs'!$H$14*(1-'Scenario Inputs'!$I$14))+(MAX(0,MIN(1,(A22-'Scenario Inputs'!$N$15+1)/'Scenario Inputs'!$O$15))*'Scenario Inputs'!$H$15*(1-'Scenario Inputs'!$I$15)))*$F$16)</f>
        <v/>
      </c>
      <c r="M22" s="335">
        <f>MIN(MAX(0,E22-SUM(F22:L22)),$J$9*$F$14)</f>
        <v/>
      </c>
      <c r="N22" s="335">
        <f>SUM(F22:M22)</f>
        <v/>
      </c>
      <c r="O22" s="335">
        <f>MAX(0,E22-N22)</f>
        <v/>
      </c>
      <c r="P22" s="359">
        <f>IF(E22=0,0,N22/E22)</f>
        <v/>
      </c>
      <c r="Q22" s="380">
        <f>Q21+O22</f>
        <v/>
      </c>
      <c r="R22" s="335">
        <f>MAX(O22,R23)</f>
        <v/>
      </c>
      <c r="S22" t="inlineStr">
        <is>
          <t>Full Asset Sufficiency</t>
        </is>
      </c>
      <c r="T22" t="n">
        <v>0</v>
      </c>
      <c r="U22" t="n">
        <v>0</v>
      </c>
      <c r="V22" t="n">
        <v>1</v>
      </c>
      <c r="W22" t="n">
        <v>31</v>
      </c>
    </row>
    <row r="23">
      <c r="A23" s="385" t="n">
        <v>4</v>
      </c>
      <c r="B23" s="385">
        <f>MIN(A23,Assumptions!$B$6)*Assumptions!$B$4</f>
        <v/>
      </c>
      <c r="C23" s="335">
        <f>B23*Assumptions!$B$5</f>
        <v/>
      </c>
      <c r="D23" s="335">
        <f>B23*Assumptions!$B$18</f>
        <v/>
      </c>
      <c r="E23" s="335">
        <f>B23*Assumptions!$B$17</f>
        <v/>
      </c>
      <c r="F23" s="335">
        <f>MIN(E23,IF(A23&lt;=$F$12,$J$7*$F$10*$F$11,0))</f>
        <v/>
      </c>
      <c r="G23" s="335">
        <f>MIN(MAX(0,E23-F23),B23*$F$7*$F$8)</f>
        <v/>
      </c>
      <c r="H23" s="335">
        <f>MIN(MAX(0,E23-SUM(F23:G23)),B23*$F$9)</f>
        <v/>
      </c>
      <c r="I23" s="335">
        <f>MIN(MAX(0,E23-SUM(F23:H23)),$J$8*$F$13)</f>
        <v/>
      </c>
      <c r="J23" s="335">
        <f>MIN(MAX(0,E23-SUM(F23:I23)),'Payback Extension'!L8)</f>
        <v/>
      </c>
      <c r="K23" s="335">
        <f>MIN(MAX(0,E23-SUM(F23:J23)),'Payback Extension'!D8*$F$15)</f>
        <v/>
      </c>
      <c r="L23" s="335">
        <f>MIN(MAX(0,E23-SUM(F23:K23)),((MAX(0,MIN(1,(A23-'Scenario Inputs'!$N$14+1)/'Scenario Inputs'!$O$14))*'Scenario Inputs'!$H$14*(1-'Scenario Inputs'!$I$14))+(MAX(0,MIN(1,(A23-'Scenario Inputs'!$N$15+1)/'Scenario Inputs'!$O$15))*'Scenario Inputs'!$H$15*(1-'Scenario Inputs'!$I$15)))*$F$16)</f>
        <v/>
      </c>
      <c r="M23" s="335">
        <f>MIN(MAX(0,E23-SUM(F23:L23)),$J$9*$F$14)</f>
        <v/>
      </c>
      <c r="N23" s="335">
        <f>SUM(F23:M23)</f>
        <v/>
      </c>
      <c r="O23" s="335">
        <f>MAX(0,E23-N23)</f>
        <v/>
      </c>
      <c r="P23" s="359">
        <f>IF(E23=0,0,N23/E23)</f>
        <v/>
      </c>
      <c r="Q23" s="380">
        <f>Q22+O23</f>
        <v/>
      </c>
      <c r="R23" s="335">
        <f>MAX(O23,R24)</f>
        <v/>
      </c>
    </row>
    <row r="24">
      <c r="A24" s="385" t="n">
        <v>5</v>
      </c>
      <c r="B24" s="385">
        <f>MIN(A24,Assumptions!$B$6)*Assumptions!$B$4</f>
        <v/>
      </c>
      <c r="C24" s="335">
        <f>B24*Assumptions!$B$5</f>
        <v/>
      </c>
      <c r="D24" s="335">
        <f>B24*Assumptions!$B$18</f>
        <v/>
      </c>
      <c r="E24" s="335">
        <f>B24*Assumptions!$B$17</f>
        <v/>
      </c>
      <c r="F24" s="335">
        <f>MIN(E24,IF(A24&lt;=$F$12,$J$7*$F$10*$F$11,0))</f>
        <v/>
      </c>
      <c r="G24" s="335">
        <f>MIN(MAX(0,E24-F24),B24*$F$7*$F$8)</f>
        <v/>
      </c>
      <c r="H24" s="335">
        <f>MIN(MAX(0,E24-SUM(F24:G24)),B24*$F$9)</f>
        <v/>
      </c>
      <c r="I24" s="335">
        <f>MIN(MAX(0,E24-SUM(F24:H24)),$J$8*$F$13)</f>
        <v/>
      </c>
      <c r="J24" s="335">
        <f>MIN(MAX(0,E24-SUM(F24:I24)),'Payback Extension'!L9)</f>
        <v/>
      </c>
      <c r="K24" s="335">
        <f>MIN(MAX(0,E24-SUM(F24:J24)),'Payback Extension'!D9*$F$15)</f>
        <v/>
      </c>
      <c r="L24" s="335">
        <f>MIN(MAX(0,E24-SUM(F24:K24)),((MAX(0,MIN(1,(A24-'Scenario Inputs'!$N$14+1)/'Scenario Inputs'!$O$14))*'Scenario Inputs'!$H$14*(1-'Scenario Inputs'!$I$14))+(MAX(0,MIN(1,(A24-'Scenario Inputs'!$N$15+1)/'Scenario Inputs'!$O$15))*'Scenario Inputs'!$H$15*(1-'Scenario Inputs'!$I$15)))*$F$16)</f>
        <v/>
      </c>
      <c r="M24" s="335">
        <f>MIN(MAX(0,E24-SUM(F24:L24)),$J$9*$F$14)</f>
        <v/>
      </c>
      <c r="N24" s="335">
        <f>SUM(F24:M24)</f>
        <v/>
      </c>
      <c r="O24" s="335">
        <f>MAX(0,E24-N24)</f>
        <v/>
      </c>
      <c r="P24" s="359">
        <f>IF(E24=0,0,N24/E24)</f>
        <v/>
      </c>
      <c r="Q24" s="380">
        <f>Q23+O24</f>
        <v/>
      </c>
      <c r="R24" s="335">
        <f>MAX(O24,R25)</f>
        <v/>
      </c>
      <c r="S24" s="307" t="inlineStr">
        <is>
          <t>Year</t>
        </is>
      </c>
      <c r="T24" s="307" t="inlineStr">
        <is>
          <t>Scheduled RI contribution</t>
        </is>
      </c>
      <c r="U24" s="307" t="inlineStr">
        <is>
          <t>No-new-tax funding applied</t>
        </is>
      </c>
      <c r="V24" s="307" t="inlineStr">
        <is>
          <t>Residual RI funding gap</t>
        </is>
      </c>
    </row>
    <row r="25">
      <c r="A25" s="385" t="n">
        <v>6</v>
      </c>
      <c r="B25" s="385">
        <f>MIN(A25,Assumptions!$B$6)*Assumptions!$B$4</f>
        <v/>
      </c>
      <c r="C25" s="335">
        <f>B25*Assumptions!$B$5</f>
        <v/>
      </c>
      <c r="D25" s="335">
        <f>B25*Assumptions!$B$18</f>
        <v/>
      </c>
      <c r="E25" s="335">
        <f>B25*Assumptions!$B$17</f>
        <v/>
      </c>
      <c r="F25" s="335">
        <f>MIN(E25,IF(A25&lt;=$F$12,$J$7*$F$10*$F$11,0))</f>
        <v/>
      </c>
      <c r="G25" s="335">
        <f>MIN(MAX(0,E25-F25),B25*$F$7*$F$8)</f>
        <v/>
      </c>
      <c r="H25" s="335">
        <f>MIN(MAX(0,E25-SUM(F25:G25)),B25*$F$9)</f>
        <v/>
      </c>
      <c r="I25" s="335">
        <f>MIN(MAX(0,E25-SUM(F25:H25)),$J$8*$F$13)</f>
        <v/>
      </c>
      <c r="J25" s="335">
        <f>MIN(MAX(0,E25-SUM(F25:I25)),'Payback Extension'!L10)</f>
        <v/>
      </c>
      <c r="K25" s="335">
        <f>MIN(MAX(0,E25-SUM(F25:J25)),'Payback Extension'!D10*$F$15)</f>
        <v/>
      </c>
      <c r="L25" s="335">
        <f>MIN(MAX(0,E25-SUM(F25:K25)),((MAX(0,MIN(1,(A25-'Scenario Inputs'!$N$14+1)/'Scenario Inputs'!$O$14))*'Scenario Inputs'!$H$14*(1-'Scenario Inputs'!$I$14))+(MAX(0,MIN(1,(A25-'Scenario Inputs'!$N$15+1)/'Scenario Inputs'!$O$15))*'Scenario Inputs'!$H$15*(1-'Scenario Inputs'!$I$15)))*$F$16)</f>
        <v/>
      </c>
      <c r="M25" s="335">
        <f>MIN(MAX(0,E25-SUM(F25:L25)),$J$9*$F$14)</f>
        <v/>
      </c>
      <c r="N25" s="335">
        <f>SUM(F25:M25)</f>
        <v/>
      </c>
      <c r="O25" s="335">
        <f>MAX(0,E25-N25)</f>
        <v/>
      </c>
      <c r="P25" s="359">
        <f>IF(E25=0,0,N25/E25)</f>
        <v/>
      </c>
      <c r="Q25" s="380">
        <f>Q24+O25</f>
        <v/>
      </c>
      <c r="R25" s="335">
        <f>MAX(O25,R26)</f>
        <v/>
      </c>
      <c r="S25">
        <f>A20</f>
        <v/>
      </c>
      <c r="T25" s="377">
        <f>E20</f>
        <v/>
      </c>
      <c r="U25" s="377">
        <f>N20</f>
        <v/>
      </c>
      <c r="V25" s="377">
        <f>O20</f>
        <v/>
      </c>
    </row>
    <row r="26">
      <c r="A26" s="385" t="n">
        <v>7</v>
      </c>
      <c r="B26" s="385">
        <f>MIN(A26,Assumptions!$B$6)*Assumptions!$B$4</f>
        <v/>
      </c>
      <c r="C26" s="335">
        <f>B26*Assumptions!$B$5</f>
        <v/>
      </c>
      <c r="D26" s="335">
        <f>B26*Assumptions!$B$18</f>
        <v/>
      </c>
      <c r="E26" s="335">
        <f>B26*Assumptions!$B$17</f>
        <v/>
      </c>
      <c r="F26" s="335">
        <f>MIN(E26,IF(A26&lt;=$F$12,$J$7*$F$10*$F$11,0))</f>
        <v/>
      </c>
      <c r="G26" s="335">
        <f>MIN(MAX(0,E26-F26),B26*$F$7*$F$8)</f>
        <v/>
      </c>
      <c r="H26" s="335">
        <f>MIN(MAX(0,E26-SUM(F26:G26)),B26*$F$9)</f>
        <v/>
      </c>
      <c r="I26" s="335">
        <f>MIN(MAX(0,E26-SUM(F26:H26)),$J$8*$F$13)</f>
        <v/>
      </c>
      <c r="J26" s="335">
        <f>MIN(MAX(0,E26-SUM(F26:I26)),'Payback Extension'!L11)</f>
        <v/>
      </c>
      <c r="K26" s="335">
        <f>MIN(MAX(0,E26-SUM(F26:J26)),'Payback Extension'!D11*$F$15)</f>
        <v/>
      </c>
      <c r="L26" s="335">
        <f>MIN(MAX(0,E26-SUM(F26:K26)),((MAX(0,MIN(1,(A26-'Scenario Inputs'!$N$14+1)/'Scenario Inputs'!$O$14))*'Scenario Inputs'!$H$14*(1-'Scenario Inputs'!$I$14))+(MAX(0,MIN(1,(A26-'Scenario Inputs'!$N$15+1)/'Scenario Inputs'!$O$15))*'Scenario Inputs'!$H$15*(1-'Scenario Inputs'!$I$15)))*$F$16)</f>
        <v/>
      </c>
      <c r="M26" s="335">
        <f>MIN(MAX(0,E26-SUM(F26:L26)),$J$9*$F$14)</f>
        <v/>
      </c>
      <c r="N26" s="335">
        <f>SUM(F26:M26)</f>
        <v/>
      </c>
      <c r="O26" s="335">
        <f>MAX(0,E26-N26)</f>
        <v/>
      </c>
      <c r="P26" s="359">
        <f>IF(E26=0,0,N26/E26)</f>
        <v/>
      </c>
      <c r="Q26" s="380">
        <f>Q25+O26</f>
        <v/>
      </c>
      <c r="R26" s="335">
        <f>MAX(O26,R27)</f>
        <v/>
      </c>
      <c r="S26">
        <f>A21</f>
        <v/>
      </c>
      <c r="T26" s="377">
        <f>E21</f>
        <v/>
      </c>
      <c r="U26" s="377">
        <f>N21</f>
        <v/>
      </c>
      <c r="V26" s="377">
        <f>O21</f>
        <v/>
      </c>
    </row>
    <row r="27">
      <c r="A27" s="385" t="n">
        <v>8</v>
      </c>
      <c r="B27" s="385">
        <f>MIN(A27,Assumptions!$B$6)*Assumptions!$B$4</f>
        <v/>
      </c>
      <c r="C27" s="335">
        <f>B27*Assumptions!$B$5</f>
        <v/>
      </c>
      <c r="D27" s="335">
        <f>B27*Assumptions!$B$18</f>
        <v/>
      </c>
      <c r="E27" s="335">
        <f>B27*Assumptions!$B$17</f>
        <v/>
      </c>
      <c r="F27" s="335">
        <f>MIN(E27,IF(A27&lt;=$F$12,$J$7*$F$10*$F$11,0))</f>
        <v/>
      </c>
      <c r="G27" s="335">
        <f>MIN(MAX(0,E27-F27),B27*$F$7*$F$8)</f>
        <v/>
      </c>
      <c r="H27" s="335">
        <f>MIN(MAX(0,E27-SUM(F27:G27)),B27*$F$9)</f>
        <v/>
      </c>
      <c r="I27" s="335">
        <f>MIN(MAX(0,E27-SUM(F27:H27)),$J$8*$F$13)</f>
        <v/>
      </c>
      <c r="J27" s="335">
        <f>MIN(MAX(0,E27-SUM(F27:I27)),'Payback Extension'!L12)</f>
        <v/>
      </c>
      <c r="K27" s="335">
        <f>MIN(MAX(0,E27-SUM(F27:J27)),'Payback Extension'!D12*$F$15)</f>
        <v/>
      </c>
      <c r="L27" s="335">
        <f>MIN(MAX(0,E27-SUM(F27:K27)),((MAX(0,MIN(1,(A27-'Scenario Inputs'!$N$14+1)/'Scenario Inputs'!$O$14))*'Scenario Inputs'!$H$14*(1-'Scenario Inputs'!$I$14))+(MAX(0,MIN(1,(A27-'Scenario Inputs'!$N$15+1)/'Scenario Inputs'!$O$15))*'Scenario Inputs'!$H$15*(1-'Scenario Inputs'!$I$15)))*$F$16)</f>
        <v/>
      </c>
      <c r="M27" s="335">
        <f>MIN(MAX(0,E27-SUM(F27:L27)),$J$9*$F$14)</f>
        <v/>
      </c>
      <c r="N27" s="335">
        <f>SUM(F27:M27)</f>
        <v/>
      </c>
      <c r="O27" s="335">
        <f>MAX(0,E27-N27)</f>
        <v/>
      </c>
      <c r="P27" s="359">
        <f>IF(E27=0,0,N27/E27)</f>
        <v/>
      </c>
      <c r="Q27" s="380">
        <f>Q26+O27</f>
        <v/>
      </c>
      <c r="R27" s="335">
        <f>MAX(O27,R28)</f>
        <v/>
      </c>
      <c r="S27">
        <f>A22</f>
        <v/>
      </c>
      <c r="T27" s="377">
        <f>E22</f>
        <v/>
      </c>
      <c r="U27" s="377">
        <f>N22</f>
        <v/>
      </c>
      <c r="V27" s="377">
        <f>O22</f>
        <v/>
      </c>
    </row>
    <row r="28">
      <c r="A28" s="385" t="n">
        <v>9</v>
      </c>
      <c r="B28" s="385">
        <f>MIN(A28,Assumptions!$B$6)*Assumptions!$B$4</f>
        <v/>
      </c>
      <c r="C28" s="335">
        <f>B28*Assumptions!$B$5</f>
        <v/>
      </c>
      <c r="D28" s="335">
        <f>B28*Assumptions!$B$18</f>
        <v/>
      </c>
      <c r="E28" s="335">
        <f>B28*Assumptions!$B$17</f>
        <v/>
      </c>
      <c r="F28" s="335">
        <f>MIN(E28,IF(A28&lt;=$F$12,$J$7*$F$10*$F$11,0))</f>
        <v/>
      </c>
      <c r="G28" s="335">
        <f>MIN(MAX(0,E28-F28),B28*$F$7*$F$8)</f>
        <v/>
      </c>
      <c r="H28" s="335">
        <f>MIN(MAX(0,E28-SUM(F28:G28)),B28*$F$9)</f>
        <v/>
      </c>
      <c r="I28" s="335">
        <f>MIN(MAX(0,E28-SUM(F28:H28)),$J$8*$F$13)</f>
        <v/>
      </c>
      <c r="J28" s="335">
        <f>MIN(MAX(0,E28-SUM(F28:I28)),'Payback Extension'!L13)</f>
        <v/>
      </c>
      <c r="K28" s="335">
        <f>MIN(MAX(0,E28-SUM(F28:J28)),'Payback Extension'!D13*$F$15)</f>
        <v/>
      </c>
      <c r="L28" s="335">
        <f>MIN(MAX(0,E28-SUM(F28:K28)),((MAX(0,MIN(1,(A28-'Scenario Inputs'!$N$14+1)/'Scenario Inputs'!$O$14))*'Scenario Inputs'!$H$14*(1-'Scenario Inputs'!$I$14))+(MAX(0,MIN(1,(A28-'Scenario Inputs'!$N$15+1)/'Scenario Inputs'!$O$15))*'Scenario Inputs'!$H$15*(1-'Scenario Inputs'!$I$15)))*$F$16)</f>
        <v/>
      </c>
      <c r="M28" s="335">
        <f>MIN(MAX(0,E28-SUM(F28:L28)),$J$9*$F$14)</f>
        <v/>
      </c>
      <c r="N28" s="335">
        <f>SUM(F28:M28)</f>
        <v/>
      </c>
      <c r="O28" s="335">
        <f>MAX(0,E28-N28)</f>
        <v/>
      </c>
      <c r="P28" s="359">
        <f>IF(E28=0,0,N28/E28)</f>
        <v/>
      </c>
      <c r="Q28" s="380">
        <f>Q27+O28</f>
        <v/>
      </c>
      <c r="R28" s="335">
        <f>MAX(O28,R29)</f>
        <v/>
      </c>
      <c r="S28">
        <f>A23</f>
        <v/>
      </c>
      <c r="T28" s="377">
        <f>E23</f>
        <v/>
      </c>
      <c r="U28" s="377">
        <f>N23</f>
        <v/>
      </c>
      <c r="V28" s="377">
        <f>O23</f>
        <v/>
      </c>
    </row>
    <row r="29">
      <c r="A29" s="385" t="n">
        <v>10</v>
      </c>
      <c r="B29" s="385">
        <f>MIN(A29,Assumptions!$B$6)*Assumptions!$B$4</f>
        <v/>
      </c>
      <c r="C29" s="335">
        <f>B29*Assumptions!$B$5</f>
        <v/>
      </c>
      <c r="D29" s="335">
        <f>B29*Assumptions!$B$18</f>
        <v/>
      </c>
      <c r="E29" s="335">
        <f>B29*Assumptions!$B$17</f>
        <v/>
      </c>
      <c r="F29" s="335">
        <f>MIN(E29,IF(A29&lt;=$F$12,$J$7*$F$10*$F$11,0))</f>
        <v/>
      </c>
      <c r="G29" s="335">
        <f>MIN(MAX(0,E29-F29),B29*$F$7*$F$8)</f>
        <v/>
      </c>
      <c r="H29" s="335">
        <f>MIN(MAX(0,E29-SUM(F29:G29)),B29*$F$9)</f>
        <v/>
      </c>
      <c r="I29" s="335">
        <f>MIN(MAX(0,E29-SUM(F29:H29)),$J$8*$F$13)</f>
        <v/>
      </c>
      <c r="J29" s="335">
        <f>MIN(MAX(0,E29-SUM(F29:I29)),'Payback Extension'!L14)</f>
        <v/>
      </c>
      <c r="K29" s="335">
        <f>MIN(MAX(0,E29-SUM(F29:J29)),'Payback Extension'!D14*$F$15)</f>
        <v/>
      </c>
      <c r="L29" s="335">
        <f>MIN(MAX(0,E29-SUM(F29:K29)),((MAX(0,MIN(1,(A29-'Scenario Inputs'!$N$14+1)/'Scenario Inputs'!$O$14))*'Scenario Inputs'!$H$14*(1-'Scenario Inputs'!$I$14))+(MAX(0,MIN(1,(A29-'Scenario Inputs'!$N$15+1)/'Scenario Inputs'!$O$15))*'Scenario Inputs'!$H$15*(1-'Scenario Inputs'!$I$15)))*$F$16)</f>
        <v/>
      </c>
      <c r="M29" s="335">
        <f>MIN(MAX(0,E29-SUM(F29:L29)),$J$9*$F$14)</f>
        <v/>
      </c>
      <c r="N29" s="335">
        <f>SUM(F29:M29)</f>
        <v/>
      </c>
      <c r="O29" s="335">
        <f>MAX(0,E29-N29)</f>
        <v/>
      </c>
      <c r="P29" s="359">
        <f>IF(E29=0,0,N29/E29)</f>
        <v/>
      </c>
      <c r="Q29" s="380">
        <f>Q28+O29</f>
        <v/>
      </c>
      <c r="R29" s="335">
        <f>MAX(O29,R30)</f>
        <v/>
      </c>
      <c r="S29">
        <f>A24</f>
        <v/>
      </c>
      <c r="T29" s="377">
        <f>E24</f>
        <v/>
      </c>
      <c r="U29" s="377">
        <f>N24</f>
        <v/>
      </c>
      <c r="V29" s="377">
        <f>O24</f>
        <v/>
      </c>
    </row>
    <row r="30">
      <c r="A30" s="385" t="n">
        <v>11</v>
      </c>
      <c r="B30" s="385">
        <f>MIN(A30,Assumptions!$B$6)*Assumptions!$B$4</f>
        <v/>
      </c>
      <c r="C30" s="335">
        <f>B30*Assumptions!$B$5</f>
        <v/>
      </c>
      <c r="D30" s="335">
        <f>B30*Assumptions!$B$18</f>
        <v/>
      </c>
      <c r="E30" s="335">
        <f>B30*Assumptions!$B$17</f>
        <v/>
      </c>
      <c r="F30" s="335">
        <f>MIN(E30,IF(A30&lt;=$F$12,$J$7*$F$10*$F$11,0))</f>
        <v/>
      </c>
      <c r="G30" s="335">
        <f>MIN(MAX(0,E30-F30),B30*$F$7*$F$8)</f>
        <v/>
      </c>
      <c r="H30" s="335">
        <f>MIN(MAX(0,E30-SUM(F30:G30)),B30*$F$9)</f>
        <v/>
      </c>
      <c r="I30" s="335">
        <f>MIN(MAX(0,E30-SUM(F30:H30)),$J$8*$F$13)</f>
        <v/>
      </c>
      <c r="J30" s="335">
        <f>MIN(MAX(0,E30-SUM(F30:I30)),'Payback Extension'!L15)</f>
        <v/>
      </c>
      <c r="K30" s="335">
        <f>MIN(MAX(0,E30-SUM(F30:J30)),'Payback Extension'!D15*$F$15)</f>
        <v/>
      </c>
      <c r="L30" s="335">
        <f>MIN(MAX(0,E30-SUM(F30:K30)),((MAX(0,MIN(1,(A30-'Scenario Inputs'!$N$14+1)/'Scenario Inputs'!$O$14))*'Scenario Inputs'!$H$14*(1-'Scenario Inputs'!$I$14))+(MAX(0,MIN(1,(A30-'Scenario Inputs'!$N$15+1)/'Scenario Inputs'!$O$15))*'Scenario Inputs'!$H$15*(1-'Scenario Inputs'!$I$15)))*$F$16)</f>
        <v/>
      </c>
      <c r="M30" s="335">
        <f>MIN(MAX(0,E30-SUM(F30:L30)),$J$9*$F$14)</f>
        <v/>
      </c>
      <c r="N30" s="335">
        <f>SUM(F30:M30)</f>
        <v/>
      </c>
      <c r="O30" s="335">
        <f>MAX(0,E30-N30)</f>
        <v/>
      </c>
      <c r="P30" s="359">
        <f>IF(E30=0,0,N30/E30)</f>
        <v/>
      </c>
      <c r="Q30" s="380">
        <f>Q29+O30</f>
        <v/>
      </c>
      <c r="R30" s="335">
        <f>MAX(O30,R31)</f>
        <v/>
      </c>
      <c r="S30">
        <f>A25</f>
        <v/>
      </c>
      <c r="T30" s="377">
        <f>E25</f>
        <v/>
      </c>
      <c r="U30" s="377">
        <f>N25</f>
        <v/>
      </c>
      <c r="V30" s="377">
        <f>O25</f>
        <v/>
      </c>
    </row>
    <row r="31">
      <c r="A31" s="385" t="n">
        <v>12</v>
      </c>
      <c r="B31" s="385">
        <f>MIN(A31,Assumptions!$B$6)*Assumptions!$B$4</f>
        <v/>
      </c>
      <c r="C31" s="335">
        <f>B31*Assumptions!$B$5</f>
        <v/>
      </c>
      <c r="D31" s="335">
        <f>B31*Assumptions!$B$18</f>
        <v/>
      </c>
      <c r="E31" s="335">
        <f>B31*Assumptions!$B$17</f>
        <v/>
      </c>
      <c r="F31" s="335">
        <f>MIN(E31,IF(A31&lt;=$F$12,$J$7*$F$10*$F$11,0))</f>
        <v/>
      </c>
      <c r="G31" s="335">
        <f>MIN(MAX(0,E31-F31),B31*$F$7*$F$8)</f>
        <v/>
      </c>
      <c r="H31" s="335">
        <f>MIN(MAX(0,E31-SUM(F31:G31)),B31*$F$9)</f>
        <v/>
      </c>
      <c r="I31" s="335">
        <f>MIN(MAX(0,E31-SUM(F31:H31)),$J$8*$F$13)</f>
        <v/>
      </c>
      <c r="J31" s="335">
        <f>MIN(MAX(0,E31-SUM(F31:I31)),'Payback Extension'!L16)</f>
        <v/>
      </c>
      <c r="K31" s="335">
        <f>MIN(MAX(0,E31-SUM(F31:J31)),'Payback Extension'!D16*$F$15)</f>
        <v/>
      </c>
      <c r="L31" s="335">
        <f>MIN(MAX(0,E31-SUM(F31:K31)),((MAX(0,MIN(1,(A31-'Scenario Inputs'!$N$14+1)/'Scenario Inputs'!$O$14))*'Scenario Inputs'!$H$14*(1-'Scenario Inputs'!$I$14))+(MAX(0,MIN(1,(A31-'Scenario Inputs'!$N$15+1)/'Scenario Inputs'!$O$15))*'Scenario Inputs'!$H$15*(1-'Scenario Inputs'!$I$15)))*$F$16)</f>
        <v/>
      </c>
      <c r="M31" s="335">
        <f>MIN(MAX(0,E31-SUM(F31:L31)),$J$9*$F$14)</f>
        <v/>
      </c>
      <c r="N31" s="335">
        <f>SUM(F31:M31)</f>
        <v/>
      </c>
      <c r="O31" s="335">
        <f>MAX(0,E31-N31)</f>
        <v/>
      </c>
      <c r="P31" s="359">
        <f>IF(E31=0,0,N31/E31)</f>
        <v/>
      </c>
      <c r="Q31" s="380">
        <f>Q30+O31</f>
        <v/>
      </c>
      <c r="R31" s="335">
        <f>MAX(O31,R32)</f>
        <v/>
      </c>
      <c r="S31">
        <f>A26</f>
        <v/>
      </c>
      <c r="T31" s="377">
        <f>E26</f>
        <v/>
      </c>
      <c r="U31" s="377">
        <f>N26</f>
        <v/>
      </c>
      <c r="V31" s="377">
        <f>O26</f>
        <v/>
      </c>
    </row>
    <row r="32">
      <c r="A32" s="385" t="n">
        <v>13</v>
      </c>
      <c r="B32" s="385">
        <f>MIN(A32,Assumptions!$B$6)*Assumptions!$B$4</f>
        <v/>
      </c>
      <c r="C32" s="335">
        <f>B32*Assumptions!$B$5</f>
        <v/>
      </c>
      <c r="D32" s="335">
        <f>B32*Assumptions!$B$18</f>
        <v/>
      </c>
      <c r="E32" s="335">
        <f>B32*Assumptions!$B$17</f>
        <v/>
      </c>
      <c r="F32" s="335">
        <f>MIN(E32,IF(A32&lt;=$F$12,$J$7*$F$10*$F$11,0))</f>
        <v/>
      </c>
      <c r="G32" s="335">
        <f>MIN(MAX(0,E32-F32),B32*$F$7*$F$8)</f>
        <v/>
      </c>
      <c r="H32" s="335">
        <f>MIN(MAX(0,E32-SUM(F32:G32)),B32*$F$9)</f>
        <v/>
      </c>
      <c r="I32" s="335">
        <f>MIN(MAX(0,E32-SUM(F32:H32)),$J$8*$F$13)</f>
        <v/>
      </c>
      <c r="J32" s="335">
        <f>MIN(MAX(0,E32-SUM(F32:I32)),'Payback Extension'!L17)</f>
        <v/>
      </c>
      <c r="K32" s="335">
        <f>MIN(MAX(0,E32-SUM(F32:J32)),'Payback Extension'!D17*$F$15)</f>
        <v/>
      </c>
      <c r="L32" s="335">
        <f>MIN(MAX(0,E32-SUM(F32:K32)),((MAX(0,MIN(1,(A32-'Scenario Inputs'!$N$14+1)/'Scenario Inputs'!$O$14))*'Scenario Inputs'!$H$14*(1-'Scenario Inputs'!$I$14))+(MAX(0,MIN(1,(A32-'Scenario Inputs'!$N$15+1)/'Scenario Inputs'!$O$15))*'Scenario Inputs'!$H$15*(1-'Scenario Inputs'!$I$15)))*$F$16)</f>
        <v/>
      </c>
      <c r="M32" s="335">
        <f>MIN(MAX(0,E32-SUM(F32:L32)),$J$9*$F$14)</f>
        <v/>
      </c>
      <c r="N32" s="335">
        <f>SUM(F32:M32)</f>
        <v/>
      </c>
      <c r="O32" s="335">
        <f>MAX(0,E32-N32)</f>
        <v/>
      </c>
      <c r="P32" s="359">
        <f>IF(E32=0,0,N32/E32)</f>
        <v/>
      </c>
      <c r="Q32" s="380">
        <f>Q31+O32</f>
        <v/>
      </c>
      <c r="R32" s="335">
        <f>MAX(O32,R33)</f>
        <v/>
      </c>
      <c r="S32">
        <f>A27</f>
        <v/>
      </c>
      <c r="T32" s="377">
        <f>E27</f>
        <v/>
      </c>
      <c r="U32" s="377">
        <f>N27</f>
        <v/>
      </c>
      <c r="V32" s="377">
        <f>O27</f>
        <v/>
      </c>
    </row>
    <row r="33">
      <c r="A33" s="385" t="n">
        <v>14</v>
      </c>
      <c r="B33" s="385">
        <f>MIN(A33,Assumptions!$B$6)*Assumptions!$B$4</f>
        <v/>
      </c>
      <c r="C33" s="335">
        <f>B33*Assumptions!$B$5</f>
        <v/>
      </c>
      <c r="D33" s="335">
        <f>B33*Assumptions!$B$18</f>
        <v/>
      </c>
      <c r="E33" s="335">
        <f>B33*Assumptions!$B$17</f>
        <v/>
      </c>
      <c r="F33" s="335">
        <f>MIN(E33,IF(A33&lt;=$F$12,$J$7*$F$10*$F$11,0))</f>
        <v/>
      </c>
      <c r="G33" s="335">
        <f>MIN(MAX(0,E33-F33),B33*$F$7*$F$8)</f>
        <v/>
      </c>
      <c r="H33" s="335">
        <f>MIN(MAX(0,E33-SUM(F33:G33)),B33*$F$9)</f>
        <v/>
      </c>
      <c r="I33" s="335">
        <f>MIN(MAX(0,E33-SUM(F33:H33)),$J$8*$F$13)</f>
        <v/>
      </c>
      <c r="J33" s="335">
        <f>MIN(MAX(0,E33-SUM(F33:I33)),'Payback Extension'!L18)</f>
        <v/>
      </c>
      <c r="K33" s="335">
        <f>MIN(MAX(0,E33-SUM(F33:J33)),'Payback Extension'!D18*$F$15)</f>
        <v/>
      </c>
      <c r="L33" s="335">
        <f>MIN(MAX(0,E33-SUM(F33:K33)),((MAX(0,MIN(1,(A33-'Scenario Inputs'!$N$14+1)/'Scenario Inputs'!$O$14))*'Scenario Inputs'!$H$14*(1-'Scenario Inputs'!$I$14))+(MAX(0,MIN(1,(A33-'Scenario Inputs'!$N$15+1)/'Scenario Inputs'!$O$15))*'Scenario Inputs'!$H$15*(1-'Scenario Inputs'!$I$15)))*$F$16)</f>
        <v/>
      </c>
      <c r="M33" s="335">
        <f>MIN(MAX(0,E33-SUM(F33:L33)),$J$9*$F$14)</f>
        <v/>
      </c>
      <c r="N33" s="335">
        <f>SUM(F33:M33)</f>
        <v/>
      </c>
      <c r="O33" s="335">
        <f>MAX(0,E33-N33)</f>
        <v/>
      </c>
      <c r="P33" s="359">
        <f>IF(E33=0,0,N33/E33)</f>
        <v/>
      </c>
      <c r="Q33" s="380">
        <f>Q32+O33</f>
        <v/>
      </c>
      <c r="R33" s="335">
        <f>MAX(O33,R34)</f>
        <v/>
      </c>
      <c r="S33">
        <f>A28</f>
        <v/>
      </c>
      <c r="T33" s="377">
        <f>E28</f>
        <v/>
      </c>
      <c r="U33" s="377">
        <f>N28</f>
        <v/>
      </c>
      <c r="V33" s="377">
        <f>O28</f>
        <v/>
      </c>
    </row>
    <row r="34">
      <c r="A34" s="385" t="n">
        <v>15</v>
      </c>
      <c r="B34" s="385">
        <f>MIN(A34,Assumptions!$B$6)*Assumptions!$B$4</f>
        <v/>
      </c>
      <c r="C34" s="335">
        <f>B34*Assumptions!$B$5</f>
        <v/>
      </c>
      <c r="D34" s="335">
        <f>B34*Assumptions!$B$18</f>
        <v/>
      </c>
      <c r="E34" s="335">
        <f>B34*Assumptions!$B$17</f>
        <v/>
      </c>
      <c r="F34" s="335">
        <f>MIN(E34,IF(A34&lt;=$F$12,$J$7*$F$10*$F$11,0))</f>
        <v/>
      </c>
      <c r="G34" s="335">
        <f>MIN(MAX(0,E34-F34),B34*$F$7*$F$8)</f>
        <v/>
      </c>
      <c r="H34" s="335">
        <f>MIN(MAX(0,E34-SUM(F34:G34)),B34*$F$9)</f>
        <v/>
      </c>
      <c r="I34" s="335">
        <f>MIN(MAX(0,E34-SUM(F34:H34)),$J$8*$F$13)</f>
        <v/>
      </c>
      <c r="J34" s="335">
        <f>MIN(MAX(0,E34-SUM(F34:I34)),'Payback Extension'!L19)</f>
        <v/>
      </c>
      <c r="K34" s="335">
        <f>MIN(MAX(0,E34-SUM(F34:J34)),'Payback Extension'!D19*$F$15)</f>
        <v/>
      </c>
      <c r="L34" s="335">
        <f>MIN(MAX(0,E34-SUM(F34:K34)),((MAX(0,MIN(1,(A34-'Scenario Inputs'!$N$14+1)/'Scenario Inputs'!$O$14))*'Scenario Inputs'!$H$14*(1-'Scenario Inputs'!$I$14))+(MAX(0,MIN(1,(A34-'Scenario Inputs'!$N$15+1)/'Scenario Inputs'!$O$15))*'Scenario Inputs'!$H$15*(1-'Scenario Inputs'!$I$15)))*$F$16)</f>
        <v/>
      </c>
      <c r="M34" s="335">
        <f>MIN(MAX(0,E34-SUM(F34:L34)),$J$9*$F$14)</f>
        <v/>
      </c>
      <c r="N34" s="335">
        <f>SUM(F34:M34)</f>
        <v/>
      </c>
      <c r="O34" s="335">
        <f>MAX(0,E34-N34)</f>
        <v/>
      </c>
      <c r="P34" s="359">
        <f>IF(E34=0,0,N34/E34)</f>
        <v/>
      </c>
      <c r="Q34" s="380">
        <f>Q33+O34</f>
        <v/>
      </c>
      <c r="R34" s="335">
        <f>MAX(O34,R35)</f>
        <v/>
      </c>
      <c r="S34">
        <f>A29</f>
        <v/>
      </c>
      <c r="T34" s="377">
        <f>E29</f>
        <v/>
      </c>
      <c r="U34" s="377">
        <f>N29</f>
        <v/>
      </c>
      <c r="V34" s="377">
        <f>O29</f>
        <v/>
      </c>
    </row>
    <row r="35">
      <c r="A35" s="385" t="n">
        <v>16</v>
      </c>
      <c r="B35" s="385">
        <f>MIN(A35,Assumptions!$B$6)*Assumptions!$B$4</f>
        <v/>
      </c>
      <c r="C35" s="335">
        <f>B35*Assumptions!$B$5</f>
        <v/>
      </c>
      <c r="D35" s="335">
        <f>B35*Assumptions!$B$18</f>
        <v/>
      </c>
      <c r="E35" s="335">
        <f>B35*Assumptions!$B$17</f>
        <v/>
      </c>
      <c r="F35" s="335">
        <f>MIN(E35,IF(A35&lt;=$F$12,$J$7*$F$10*$F$11,0))</f>
        <v/>
      </c>
      <c r="G35" s="335">
        <f>MIN(MAX(0,E35-F35),B35*$F$7*$F$8)</f>
        <v/>
      </c>
      <c r="H35" s="335">
        <f>MIN(MAX(0,E35-SUM(F35:G35)),B35*$F$9)</f>
        <v/>
      </c>
      <c r="I35" s="335">
        <f>MIN(MAX(0,E35-SUM(F35:H35)),$J$8*$F$13)</f>
        <v/>
      </c>
      <c r="J35" s="335">
        <f>MIN(MAX(0,E35-SUM(F35:I35)),'Payback Extension'!L20)</f>
        <v/>
      </c>
      <c r="K35" s="335">
        <f>MIN(MAX(0,E35-SUM(F35:J35)),'Payback Extension'!D20*$F$15)</f>
        <v/>
      </c>
      <c r="L35" s="335">
        <f>MIN(MAX(0,E35-SUM(F35:K35)),((MAX(0,MIN(1,(A35-'Scenario Inputs'!$N$14+1)/'Scenario Inputs'!$O$14))*'Scenario Inputs'!$H$14*(1-'Scenario Inputs'!$I$14))+(MAX(0,MIN(1,(A35-'Scenario Inputs'!$N$15+1)/'Scenario Inputs'!$O$15))*'Scenario Inputs'!$H$15*(1-'Scenario Inputs'!$I$15)))*$F$16)</f>
        <v/>
      </c>
      <c r="M35" s="335">
        <f>MIN(MAX(0,E35-SUM(F35:L35)),$J$9*$F$14)</f>
        <v/>
      </c>
      <c r="N35" s="335">
        <f>SUM(F35:M35)</f>
        <v/>
      </c>
      <c r="O35" s="335">
        <f>MAX(0,E35-N35)</f>
        <v/>
      </c>
      <c r="P35" s="359">
        <f>IF(E35=0,0,N35/E35)</f>
        <v/>
      </c>
      <c r="Q35" s="380">
        <f>Q34+O35</f>
        <v/>
      </c>
      <c r="R35" s="335">
        <f>MAX(O35,R36)</f>
        <v/>
      </c>
      <c r="S35">
        <f>A30</f>
        <v/>
      </c>
      <c r="T35" s="377">
        <f>E30</f>
        <v/>
      </c>
      <c r="U35" s="377">
        <f>N30</f>
        <v/>
      </c>
      <c r="V35" s="377">
        <f>O30</f>
        <v/>
      </c>
    </row>
    <row r="36">
      <c r="A36" s="385" t="n">
        <v>17</v>
      </c>
      <c r="B36" s="385">
        <f>MIN(A36,Assumptions!$B$6)*Assumptions!$B$4</f>
        <v/>
      </c>
      <c r="C36" s="335">
        <f>B36*Assumptions!$B$5</f>
        <v/>
      </c>
      <c r="D36" s="335">
        <f>B36*Assumptions!$B$18</f>
        <v/>
      </c>
      <c r="E36" s="335">
        <f>B36*Assumptions!$B$17</f>
        <v/>
      </c>
      <c r="F36" s="335">
        <f>MIN(E36,IF(A36&lt;=$F$12,$J$7*$F$10*$F$11,0))</f>
        <v/>
      </c>
      <c r="G36" s="335">
        <f>MIN(MAX(0,E36-F36),B36*$F$7*$F$8)</f>
        <v/>
      </c>
      <c r="H36" s="335">
        <f>MIN(MAX(0,E36-SUM(F36:G36)),B36*$F$9)</f>
        <v/>
      </c>
      <c r="I36" s="335">
        <f>MIN(MAX(0,E36-SUM(F36:H36)),$J$8*$F$13)</f>
        <v/>
      </c>
      <c r="J36" s="335">
        <f>MIN(MAX(0,E36-SUM(F36:I36)),'Payback Extension'!L21)</f>
        <v/>
      </c>
      <c r="K36" s="335">
        <f>MIN(MAX(0,E36-SUM(F36:J36)),'Payback Extension'!D21*$F$15)</f>
        <v/>
      </c>
      <c r="L36" s="335">
        <f>MIN(MAX(0,E36-SUM(F36:K36)),((MAX(0,MIN(1,(A36-'Scenario Inputs'!$N$14+1)/'Scenario Inputs'!$O$14))*'Scenario Inputs'!$H$14*(1-'Scenario Inputs'!$I$14))+(MAX(0,MIN(1,(A36-'Scenario Inputs'!$N$15+1)/'Scenario Inputs'!$O$15))*'Scenario Inputs'!$H$15*(1-'Scenario Inputs'!$I$15)))*$F$16)</f>
        <v/>
      </c>
      <c r="M36" s="335">
        <f>MIN(MAX(0,E36-SUM(F36:L36)),$J$9*$F$14)</f>
        <v/>
      </c>
      <c r="N36" s="335">
        <f>SUM(F36:M36)</f>
        <v/>
      </c>
      <c r="O36" s="335">
        <f>MAX(0,E36-N36)</f>
        <v/>
      </c>
      <c r="P36" s="359">
        <f>IF(E36=0,0,N36/E36)</f>
        <v/>
      </c>
      <c r="Q36" s="380">
        <f>Q35+O36</f>
        <v/>
      </c>
      <c r="R36" s="335">
        <f>MAX(O36,R37)</f>
        <v/>
      </c>
      <c r="S36">
        <f>A31</f>
        <v/>
      </c>
      <c r="T36" s="377">
        <f>E31</f>
        <v/>
      </c>
      <c r="U36" s="377">
        <f>N31</f>
        <v/>
      </c>
      <c r="V36" s="377">
        <f>O31</f>
        <v/>
      </c>
    </row>
    <row r="37">
      <c r="A37" s="385" t="n">
        <v>18</v>
      </c>
      <c r="B37" s="385">
        <f>MIN(A37,Assumptions!$B$6)*Assumptions!$B$4</f>
        <v/>
      </c>
      <c r="C37" s="335">
        <f>B37*Assumptions!$B$5</f>
        <v/>
      </c>
      <c r="D37" s="335">
        <f>B37*Assumptions!$B$18</f>
        <v/>
      </c>
      <c r="E37" s="335">
        <f>B37*Assumptions!$B$17</f>
        <v/>
      </c>
      <c r="F37" s="335">
        <f>MIN(E37,IF(A37&lt;=$F$12,$J$7*$F$10*$F$11,0))</f>
        <v/>
      </c>
      <c r="G37" s="335">
        <f>MIN(MAX(0,E37-F37),B37*$F$7*$F$8)</f>
        <v/>
      </c>
      <c r="H37" s="335">
        <f>MIN(MAX(0,E37-SUM(F37:G37)),B37*$F$9)</f>
        <v/>
      </c>
      <c r="I37" s="335">
        <f>MIN(MAX(0,E37-SUM(F37:H37)),$J$8*$F$13)</f>
        <v/>
      </c>
      <c r="J37" s="335">
        <f>MIN(MAX(0,E37-SUM(F37:I37)),'Payback Extension'!L22)</f>
        <v/>
      </c>
      <c r="K37" s="335">
        <f>MIN(MAX(0,E37-SUM(F37:J37)),'Payback Extension'!D22*$F$15)</f>
        <v/>
      </c>
      <c r="L37" s="335">
        <f>MIN(MAX(0,E37-SUM(F37:K37)),((MAX(0,MIN(1,(A37-'Scenario Inputs'!$N$14+1)/'Scenario Inputs'!$O$14))*'Scenario Inputs'!$H$14*(1-'Scenario Inputs'!$I$14))+(MAX(0,MIN(1,(A37-'Scenario Inputs'!$N$15+1)/'Scenario Inputs'!$O$15))*'Scenario Inputs'!$H$15*(1-'Scenario Inputs'!$I$15)))*$F$16)</f>
        <v/>
      </c>
      <c r="M37" s="335">
        <f>MIN(MAX(0,E37-SUM(F37:L37)),$J$9*$F$14)</f>
        <v/>
      </c>
      <c r="N37" s="335">
        <f>SUM(F37:M37)</f>
        <v/>
      </c>
      <c r="O37" s="335">
        <f>MAX(0,E37-N37)</f>
        <v/>
      </c>
      <c r="P37" s="359">
        <f>IF(E37=0,0,N37/E37)</f>
        <v/>
      </c>
      <c r="Q37" s="380">
        <f>Q36+O37</f>
        <v/>
      </c>
      <c r="R37" s="335">
        <f>MAX(O37,R38)</f>
        <v/>
      </c>
      <c r="S37">
        <f>A32</f>
        <v/>
      </c>
      <c r="T37" s="377">
        <f>E32</f>
        <v/>
      </c>
      <c r="U37" s="377">
        <f>N32</f>
        <v/>
      </c>
      <c r="V37" s="377">
        <f>O32</f>
        <v/>
      </c>
    </row>
    <row r="38">
      <c r="A38" s="385" t="n">
        <v>19</v>
      </c>
      <c r="B38" s="385">
        <f>MIN(A38,Assumptions!$B$6)*Assumptions!$B$4</f>
        <v/>
      </c>
      <c r="C38" s="335">
        <f>B38*Assumptions!$B$5</f>
        <v/>
      </c>
      <c r="D38" s="335">
        <f>B38*Assumptions!$B$18</f>
        <v/>
      </c>
      <c r="E38" s="335">
        <f>B38*Assumptions!$B$17</f>
        <v/>
      </c>
      <c r="F38" s="335">
        <f>MIN(E38,IF(A38&lt;=$F$12,$J$7*$F$10*$F$11,0))</f>
        <v/>
      </c>
      <c r="G38" s="335">
        <f>MIN(MAX(0,E38-F38),B38*$F$7*$F$8)</f>
        <v/>
      </c>
      <c r="H38" s="335">
        <f>MIN(MAX(0,E38-SUM(F38:G38)),B38*$F$9)</f>
        <v/>
      </c>
      <c r="I38" s="335">
        <f>MIN(MAX(0,E38-SUM(F38:H38)),$J$8*$F$13)</f>
        <v/>
      </c>
      <c r="J38" s="335">
        <f>MIN(MAX(0,E38-SUM(F38:I38)),'Payback Extension'!L23)</f>
        <v/>
      </c>
      <c r="K38" s="335">
        <f>MIN(MAX(0,E38-SUM(F38:J38)),'Payback Extension'!D23*$F$15)</f>
        <v/>
      </c>
      <c r="L38" s="335">
        <f>MIN(MAX(0,E38-SUM(F38:K38)),((MAX(0,MIN(1,(A38-'Scenario Inputs'!$N$14+1)/'Scenario Inputs'!$O$14))*'Scenario Inputs'!$H$14*(1-'Scenario Inputs'!$I$14))+(MAX(0,MIN(1,(A38-'Scenario Inputs'!$N$15+1)/'Scenario Inputs'!$O$15))*'Scenario Inputs'!$H$15*(1-'Scenario Inputs'!$I$15)))*$F$16)</f>
        <v/>
      </c>
      <c r="M38" s="335">
        <f>MIN(MAX(0,E38-SUM(F38:L38)),$J$9*$F$14)</f>
        <v/>
      </c>
      <c r="N38" s="335">
        <f>SUM(F38:M38)</f>
        <v/>
      </c>
      <c r="O38" s="335">
        <f>MAX(0,E38-N38)</f>
        <v/>
      </c>
      <c r="P38" s="359">
        <f>IF(E38=0,0,N38/E38)</f>
        <v/>
      </c>
      <c r="Q38" s="380">
        <f>Q37+O38</f>
        <v/>
      </c>
      <c r="R38" s="335">
        <f>MAX(O38,R39)</f>
        <v/>
      </c>
      <c r="S38">
        <f>A33</f>
        <v/>
      </c>
      <c r="T38" s="377">
        <f>E33</f>
        <v/>
      </c>
      <c r="U38" s="377">
        <f>N33</f>
        <v/>
      </c>
      <c r="V38" s="377">
        <f>O33</f>
        <v/>
      </c>
    </row>
    <row r="39">
      <c r="A39" s="385" t="n">
        <v>20</v>
      </c>
      <c r="B39" s="385">
        <f>MIN(A39,Assumptions!$B$6)*Assumptions!$B$4</f>
        <v/>
      </c>
      <c r="C39" s="335">
        <f>B39*Assumptions!$B$5</f>
        <v/>
      </c>
      <c r="D39" s="335">
        <f>B39*Assumptions!$B$18</f>
        <v/>
      </c>
      <c r="E39" s="335">
        <f>B39*Assumptions!$B$17</f>
        <v/>
      </c>
      <c r="F39" s="335">
        <f>MIN(E39,IF(A39&lt;=$F$12,$J$7*$F$10*$F$11,0))</f>
        <v/>
      </c>
      <c r="G39" s="335">
        <f>MIN(MAX(0,E39-F39),B39*$F$7*$F$8)</f>
        <v/>
      </c>
      <c r="H39" s="335">
        <f>MIN(MAX(0,E39-SUM(F39:G39)),B39*$F$9)</f>
        <v/>
      </c>
      <c r="I39" s="335">
        <f>MIN(MAX(0,E39-SUM(F39:H39)),$J$8*$F$13)</f>
        <v/>
      </c>
      <c r="J39" s="335">
        <f>MIN(MAX(0,E39-SUM(F39:I39)),'Payback Extension'!L24)</f>
        <v/>
      </c>
      <c r="K39" s="335">
        <f>MIN(MAX(0,E39-SUM(F39:J39)),'Payback Extension'!D24*$F$15)</f>
        <v/>
      </c>
      <c r="L39" s="335">
        <f>MIN(MAX(0,E39-SUM(F39:K39)),((MAX(0,MIN(1,(A39-'Scenario Inputs'!$N$14+1)/'Scenario Inputs'!$O$14))*'Scenario Inputs'!$H$14*(1-'Scenario Inputs'!$I$14))+(MAX(0,MIN(1,(A39-'Scenario Inputs'!$N$15+1)/'Scenario Inputs'!$O$15))*'Scenario Inputs'!$H$15*(1-'Scenario Inputs'!$I$15)))*$F$16)</f>
        <v/>
      </c>
      <c r="M39" s="335">
        <f>MIN(MAX(0,E39-SUM(F39:L39)),$J$9*$F$14)</f>
        <v/>
      </c>
      <c r="N39" s="335">
        <f>SUM(F39:M39)</f>
        <v/>
      </c>
      <c r="O39" s="335">
        <f>MAX(0,E39-N39)</f>
        <v/>
      </c>
      <c r="P39" s="359">
        <f>IF(E39=0,0,N39/E39)</f>
        <v/>
      </c>
      <c r="Q39" s="380">
        <f>Q38+O39</f>
        <v/>
      </c>
      <c r="R39" s="335">
        <f>MAX(O39,R40)</f>
        <v/>
      </c>
      <c r="S39">
        <f>A34</f>
        <v/>
      </c>
      <c r="T39" s="377">
        <f>E34</f>
        <v/>
      </c>
      <c r="U39" s="377">
        <f>N34</f>
        <v/>
      </c>
      <c r="V39" s="377">
        <f>O34</f>
        <v/>
      </c>
    </row>
    <row r="40">
      <c r="A40" s="385" t="n">
        <v>21</v>
      </c>
      <c r="B40" s="385">
        <f>MIN(A40,Assumptions!$B$6)*Assumptions!$B$4</f>
        <v/>
      </c>
      <c r="C40" s="335">
        <f>B40*Assumptions!$B$5</f>
        <v/>
      </c>
      <c r="D40" s="335">
        <f>B40*Assumptions!$B$18</f>
        <v/>
      </c>
      <c r="E40" s="335">
        <f>B40*Assumptions!$B$17</f>
        <v/>
      </c>
      <c r="F40" s="335">
        <f>MIN(E40,IF(A40&lt;=$F$12,$J$7*$F$10*$F$11,0))</f>
        <v/>
      </c>
      <c r="G40" s="335">
        <f>MIN(MAX(0,E40-F40),B40*$F$7*$F$8)</f>
        <v/>
      </c>
      <c r="H40" s="335">
        <f>MIN(MAX(0,E40-SUM(F40:G40)),B40*$F$9)</f>
        <v/>
      </c>
      <c r="I40" s="335">
        <f>MIN(MAX(0,E40-SUM(F40:H40)),$J$8*$F$13)</f>
        <v/>
      </c>
      <c r="J40" s="335">
        <f>MIN(MAX(0,E40-SUM(F40:I40)),'Payback Extension'!L25)</f>
        <v/>
      </c>
      <c r="K40" s="335">
        <f>MIN(MAX(0,E40-SUM(F40:J40)),'Payback Extension'!D25*$F$15)</f>
        <v/>
      </c>
      <c r="L40" s="335">
        <f>MIN(MAX(0,E40-SUM(F40:K40)),((MAX(0,MIN(1,(A40-'Scenario Inputs'!$N$14+1)/'Scenario Inputs'!$O$14))*'Scenario Inputs'!$H$14*(1-'Scenario Inputs'!$I$14))+(MAX(0,MIN(1,(A40-'Scenario Inputs'!$N$15+1)/'Scenario Inputs'!$O$15))*'Scenario Inputs'!$H$15*(1-'Scenario Inputs'!$I$15)))*$F$16)</f>
        <v/>
      </c>
      <c r="M40" s="335">
        <f>MIN(MAX(0,E40-SUM(F40:L40)),$J$9*$F$14)</f>
        <v/>
      </c>
      <c r="N40" s="335">
        <f>SUM(F40:M40)</f>
        <v/>
      </c>
      <c r="O40" s="335">
        <f>MAX(0,E40-N40)</f>
        <v/>
      </c>
      <c r="P40" s="359">
        <f>IF(E40=0,0,N40/E40)</f>
        <v/>
      </c>
      <c r="Q40" s="380">
        <f>Q39+O40</f>
        <v/>
      </c>
      <c r="R40" s="335">
        <f>MAX(O40,R41)</f>
        <v/>
      </c>
      <c r="S40">
        <f>A35</f>
        <v/>
      </c>
      <c r="T40" s="377">
        <f>E35</f>
        <v/>
      </c>
      <c r="U40" s="377">
        <f>N35</f>
        <v/>
      </c>
      <c r="V40" s="377">
        <f>O35</f>
        <v/>
      </c>
    </row>
    <row r="41">
      <c r="A41" s="385" t="n">
        <v>22</v>
      </c>
      <c r="B41" s="385">
        <f>MIN(A41,Assumptions!$B$6)*Assumptions!$B$4</f>
        <v/>
      </c>
      <c r="C41" s="335">
        <f>B41*Assumptions!$B$5</f>
        <v/>
      </c>
      <c r="D41" s="335">
        <f>B41*Assumptions!$B$18</f>
        <v/>
      </c>
      <c r="E41" s="335">
        <f>B41*Assumptions!$B$17</f>
        <v/>
      </c>
      <c r="F41" s="335">
        <f>MIN(E41,IF(A41&lt;=$F$12,$J$7*$F$10*$F$11,0))</f>
        <v/>
      </c>
      <c r="G41" s="335">
        <f>MIN(MAX(0,E41-F41),B41*$F$7*$F$8)</f>
        <v/>
      </c>
      <c r="H41" s="335">
        <f>MIN(MAX(0,E41-SUM(F41:G41)),B41*$F$9)</f>
        <v/>
      </c>
      <c r="I41" s="335">
        <f>MIN(MAX(0,E41-SUM(F41:H41)),$J$8*$F$13)</f>
        <v/>
      </c>
      <c r="J41" s="335">
        <f>MIN(MAX(0,E41-SUM(F41:I41)),'Payback Extension'!L26)</f>
        <v/>
      </c>
      <c r="K41" s="335">
        <f>MIN(MAX(0,E41-SUM(F41:J41)),'Payback Extension'!D26*$F$15)</f>
        <v/>
      </c>
      <c r="L41" s="335">
        <f>MIN(MAX(0,E41-SUM(F41:K41)),((MAX(0,MIN(1,(A41-'Scenario Inputs'!$N$14+1)/'Scenario Inputs'!$O$14))*'Scenario Inputs'!$H$14*(1-'Scenario Inputs'!$I$14))+(MAX(0,MIN(1,(A41-'Scenario Inputs'!$N$15+1)/'Scenario Inputs'!$O$15))*'Scenario Inputs'!$H$15*(1-'Scenario Inputs'!$I$15)))*$F$16)</f>
        <v/>
      </c>
      <c r="M41" s="335">
        <f>MIN(MAX(0,E41-SUM(F41:L41)),$J$9*$F$14)</f>
        <v/>
      </c>
      <c r="N41" s="335">
        <f>SUM(F41:M41)</f>
        <v/>
      </c>
      <c r="O41" s="335">
        <f>MAX(0,E41-N41)</f>
        <v/>
      </c>
      <c r="P41" s="359">
        <f>IF(E41=0,0,N41/E41)</f>
        <v/>
      </c>
      <c r="Q41" s="380">
        <f>Q40+O41</f>
        <v/>
      </c>
      <c r="R41" s="335">
        <f>MAX(O41,R42)</f>
        <v/>
      </c>
      <c r="S41">
        <f>A36</f>
        <v/>
      </c>
      <c r="T41" s="377">
        <f>E36</f>
        <v/>
      </c>
      <c r="U41" s="377">
        <f>N36</f>
        <v/>
      </c>
      <c r="V41" s="377">
        <f>O36</f>
        <v/>
      </c>
    </row>
    <row r="42">
      <c r="A42" s="385" t="n">
        <v>23</v>
      </c>
      <c r="B42" s="385">
        <f>MIN(A42,Assumptions!$B$6)*Assumptions!$B$4</f>
        <v/>
      </c>
      <c r="C42" s="335">
        <f>B42*Assumptions!$B$5</f>
        <v/>
      </c>
      <c r="D42" s="335">
        <f>B42*Assumptions!$B$18</f>
        <v/>
      </c>
      <c r="E42" s="335">
        <f>B42*Assumptions!$B$17</f>
        <v/>
      </c>
      <c r="F42" s="335">
        <f>MIN(E42,IF(A42&lt;=$F$12,$J$7*$F$10*$F$11,0))</f>
        <v/>
      </c>
      <c r="G42" s="335">
        <f>MIN(MAX(0,E42-F42),B42*$F$7*$F$8)</f>
        <v/>
      </c>
      <c r="H42" s="335">
        <f>MIN(MAX(0,E42-SUM(F42:G42)),B42*$F$9)</f>
        <v/>
      </c>
      <c r="I42" s="335">
        <f>MIN(MAX(0,E42-SUM(F42:H42)),$J$8*$F$13)</f>
        <v/>
      </c>
      <c r="J42" s="335">
        <f>MIN(MAX(0,E42-SUM(F42:I42)),'Payback Extension'!L27)</f>
        <v/>
      </c>
      <c r="K42" s="335">
        <f>MIN(MAX(0,E42-SUM(F42:J42)),'Payback Extension'!D27*$F$15)</f>
        <v/>
      </c>
      <c r="L42" s="335">
        <f>MIN(MAX(0,E42-SUM(F42:K42)),((MAX(0,MIN(1,(A42-'Scenario Inputs'!$N$14+1)/'Scenario Inputs'!$O$14))*'Scenario Inputs'!$H$14*(1-'Scenario Inputs'!$I$14))+(MAX(0,MIN(1,(A42-'Scenario Inputs'!$N$15+1)/'Scenario Inputs'!$O$15))*'Scenario Inputs'!$H$15*(1-'Scenario Inputs'!$I$15)))*$F$16)</f>
        <v/>
      </c>
      <c r="M42" s="335">
        <f>MIN(MAX(0,E42-SUM(F42:L42)),$J$9*$F$14)</f>
        <v/>
      </c>
      <c r="N42" s="335">
        <f>SUM(F42:M42)</f>
        <v/>
      </c>
      <c r="O42" s="335">
        <f>MAX(0,E42-N42)</f>
        <v/>
      </c>
      <c r="P42" s="359">
        <f>IF(E42=0,0,N42/E42)</f>
        <v/>
      </c>
      <c r="Q42" s="380">
        <f>Q41+O42</f>
        <v/>
      </c>
      <c r="R42" s="335">
        <f>MAX(O42,R43)</f>
        <v/>
      </c>
      <c r="S42">
        <f>A37</f>
        <v/>
      </c>
      <c r="T42" s="377">
        <f>E37</f>
        <v/>
      </c>
      <c r="U42" s="377">
        <f>N37</f>
        <v/>
      </c>
      <c r="V42" s="377">
        <f>O37</f>
        <v/>
      </c>
    </row>
    <row r="43">
      <c r="A43" s="385" t="n">
        <v>24</v>
      </c>
      <c r="B43" s="385">
        <f>MIN(A43,Assumptions!$B$6)*Assumptions!$B$4</f>
        <v/>
      </c>
      <c r="C43" s="335">
        <f>B43*Assumptions!$B$5</f>
        <v/>
      </c>
      <c r="D43" s="335">
        <f>B43*Assumptions!$B$18</f>
        <v/>
      </c>
      <c r="E43" s="335">
        <f>B43*Assumptions!$B$17</f>
        <v/>
      </c>
      <c r="F43" s="335">
        <f>MIN(E43,IF(A43&lt;=$F$12,$J$7*$F$10*$F$11,0))</f>
        <v/>
      </c>
      <c r="G43" s="335">
        <f>MIN(MAX(0,E43-F43),B43*$F$7*$F$8)</f>
        <v/>
      </c>
      <c r="H43" s="335">
        <f>MIN(MAX(0,E43-SUM(F43:G43)),B43*$F$9)</f>
        <v/>
      </c>
      <c r="I43" s="335">
        <f>MIN(MAX(0,E43-SUM(F43:H43)),$J$8*$F$13)</f>
        <v/>
      </c>
      <c r="J43" s="335">
        <f>MIN(MAX(0,E43-SUM(F43:I43)),'Payback Extension'!L28)</f>
        <v/>
      </c>
      <c r="K43" s="335">
        <f>MIN(MAX(0,E43-SUM(F43:J43)),'Payback Extension'!D28*$F$15)</f>
        <v/>
      </c>
      <c r="L43" s="335">
        <f>MIN(MAX(0,E43-SUM(F43:K43)),((MAX(0,MIN(1,(A43-'Scenario Inputs'!$N$14+1)/'Scenario Inputs'!$O$14))*'Scenario Inputs'!$H$14*(1-'Scenario Inputs'!$I$14))+(MAX(0,MIN(1,(A43-'Scenario Inputs'!$N$15+1)/'Scenario Inputs'!$O$15))*'Scenario Inputs'!$H$15*(1-'Scenario Inputs'!$I$15)))*$F$16)</f>
        <v/>
      </c>
      <c r="M43" s="335">
        <f>MIN(MAX(0,E43-SUM(F43:L43)),$J$9*$F$14)</f>
        <v/>
      </c>
      <c r="N43" s="335">
        <f>SUM(F43:M43)</f>
        <v/>
      </c>
      <c r="O43" s="335">
        <f>MAX(0,E43-N43)</f>
        <v/>
      </c>
      <c r="P43" s="359">
        <f>IF(E43=0,0,N43/E43)</f>
        <v/>
      </c>
      <c r="Q43" s="380">
        <f>Q42+O43</f>
        <v/>
      </c>
      <c r="R43" s="335">
        <f>MAX(O43,R44)</f>
        <v/>
      </c>
      <c r="S43">
        <f>A38</f>
        <v/>
      </c>
      <c r="T43" s="377">
        <f>E38</f>
        <v/>
      </c>
      <c r="U43" s="377">
        <f>N38</f>
        <v/>
      </c>
      <c r="V43" s="377">
        <f>O38</f>
        <v/>
      </c>
    </row>
    <row r="44">
      <c r="A44" s="385" t="n">
        <v>25</v>
      </c>
      <c r="B44" s="385">
        <f>MIN(A44,Assumptions!$B$6)*Assumptions!$B$4</f>
        <v/>
      </c>
      <c r="C44" s="335">
        <f>B44*Assumptions!$B$5</f>
        <v/>
      </c>
      <c r="D44" s="335">
        <f>B44*Assumptions!$B$18</f>
        <v/>
      </c>
      <c r="E44" s="335">
        <f>B44*Assumptions!$B$17</f>
        <v/>
      </c>
      <c r="F44" s="335">
        <f>MIN(E44,IF(A44&lt;=$F$12,$J$7*$F$10*$F$11,0))</f>
        <v/>
      </c>
      <c r="G44" s="335">
        <f>MIN(MAX(0,E44-F44),B44*$F$7*$F$8)</f>
        <v/>
      </c>
      <c r="H44" s="335">
        <f>MIN(MAX(0,E44-SUM(F44:G44)),B44*$F$9)</f>
        <v/>
      </c>
      <c r="I44" s="335">
        <f>MIN(MAX(0,E44-SUM(F44:H44)),$J$8*$F$13)</f>
        <v/>
      </c>
      <c r="J44" s="335">
        <f>MIN(MAX(0,E44-SUM(F44:I44)),'Payback Extension'!L29)</f>
        <v/>
      </c>
      <c r="K44" s="335">
        <f>MIN(MAX(0,E44-SUM(F44:J44)),'Payback Extension'!D29*$F$15)</f>
        <v/>
      </c>
      <c r="L44" s="335">
        <f>MIN(MAX(0,E44-SUM(F44:K44)),((MAX(0,MIN(1,(A44-'Scenario Inputs'!$N$14+1)/'Scenario Inputs'!$O$14))*'Scenario Inputs'!$H$14*(1-'Scenario Inputs'!$I$14))+(MAX(0,MIN(1,(A44-'Scenario Inputs'!$N$15+1)/'Scenario Inputs'!$O$15))*'Scenario Inputs'!$H$15*(1-'Scenario Inputs'!$I$15)))*$F$16)</f>
        <v/>
      </c>
      <c r="M44" s="335">
        <f>MIN(MAX(0,E44-SUM(F44:L44)),$J$9*$F$14)</f>
        <v/>
      </c>
      <c r="N44" s="335">
        <f>SUM(F44:M44)</f>
        <v/>
      </c>
      <c r="O44" s="335">
        <f>MAX(0,E44-N44)</f>
        <v/>
      </c>
      <c r="P44" s="359">
        <f>IF(E44=0,0,N44/E44)</f>
        <v/>
      </c>
      <c r="Q44" s="380">
        <f>Q43+O44</f>
        <v/>
      </c>
      <c r="R44" s="335">
        <f>MAX(O44,R45)</f>
        <v/>
      </c>
      <c r="S44">
        <f>A39</f>
        <v/>
      </c>
      <c r="T44" s="377">
        <f>E39</f>
        <v/>
      </c>
      <c r="U44" s="377">
        <f>N39</f>
        <v/>
      </c>
      <c r="V44" s="377">
        <f>O39</f>
        <v/>
      </c>
    </row>
    <row r="45">
      <c r="A45" s="385" t="n">
        <v>26</v>
      </c>
      <c r="B45" s="385">
        <f>MIN(A45,Assumptions!$B$6)*Assumptions!$B$4</f>
        <v/>
      </c>
      <c r="C45" s="335">
        <f>B45*Assumptions!$B$5</f>
        <v/>
      </c>
      <c r="D45" s="335">
        <f>B45*Assumptions!$B$18</f>
        <v/>
      </c>
      <c r="E45" s="335">
        <f>B45*Assumptions!$B$17</f>
        <v/>
      </c>
      <c r="F45" s="335">
        <f>MIN(E45,IF(A45&lt;=$F$12,$J$7*$F$10*$F$11,0))</f>
        <v/>
      </c>
      <c r="G45" s="335">
        <f>MIN(MAX(0,E45-F45),B45*$F$7*$F$8)</f>
        <v/>
      </c>
      <c r="H45" s="335">
        <f>MIN(MAX(0,E45-SUM(F45:G45)),B45*$F$9)</f>
        <v/>
      </c>
      <c r="I45" s="335">
        <f>MIN(MAX(0,E45-SUM(F45:H45)),$J$8*$F$13)</f>
        <v/>
      </c>
      <c r="J45" s="335">
        <f>MIN(MAX(0,E45-SUM(F45:I45)),'Payback Extension'!L30)</f>
        <v/>
      </c>
      <c r="K45" s="335">
        <f>MIN(MAX(0,E45-SUM(F45:J45)),'Payback Extension'!D30*$F$15)</f>
        <v/>
      </c>
      <c r="L45" s="335">
        <f>MIN(MAX(0,E45-SUM(F45:K45)),((MAX(0,MIN(1,(A45-'Scenario Inputs'!$N$14+1)/'Scenario Inputs'!$O$14))*'Scenario Inputs'!$H$14*(1-'Scenario Inputs'!$I$14))+(MAX(0,MIN(1,(A45-'Scenario Inputs'!$N$15+1)/'Scenario Inputs'!$O$15))*'Scenario Inputs'!$H$15*(1-'Scenario Inputs'!$I$15)))*$F$16)</f>
        <v/>
      </c>
      <c r="M45" s="335">
        <f>MIN(MAX(0,E45-SUM(F45:L45)),$J$9*$F$14)</f>
        <v/>
      </c>
      <c r="N45" s="335">
        <f>SUM(F45:M45)</f>
        <v/>
      </c>
      <c r="O45" s="335">
        <f>MAX(0,E45-N45)</f>
        <v/>
      </c>
      <c r="P45" s="359">
        <f>IF(E45=0,0,N45/E45)</f>
        <v/>
      </c>
      <c r="Q45" s="380">
        <f>Q44+O45</f>
        <v/>
      </c>
      <c r="R45" s="335">
        <f>MAX(O45,R46)</f>
        <v/>
      </c>
      <c r="S45">
        <f>A40</f>
        <v/>
      </c>
      <c r="T45" s="377">
        <f>E40</f>
        <v/>
      </c>
      <c r="U45" s="377">
        <f>N40</f>
        <v/>
      </c>
      <c r="V45" s="377">
        <f>O40</f>
        <v/>
      </c>
    </row>
    <row r="46">
      <c r="A46" s="385" t="n">
        <v>27</v>
      </c>
      <c r="B46" s="385">
        <f>MIN(A46,Assumptions!$B$6)*Assumptions!$B$4</f>
        <v/>
      </c>
      <c r="C46" s="335">
        <f>B46*Assumptions!$B$5</f>
        <v/>
      </c>
      <c r="D46" s="335">
        <f>B46*Assumptions!$B$18</f>
        <v/>
      </c>
      <c r="E46" s="335">
        <f>B46*Assumptions!$B$17</f>
        <v/>
      </c>
      <c r="F46" s="335">
        <f>MIN(E46,IF(A46&lt;=$F$12,$J$7*$F$10*$F$11,0))</f>
        <v/>
      </c>
      <c r="G46" s="335">
        <f>MIN(MAX(0,E46-F46),B46*$F$7*$F$8)</f>
        <v/>
      </c>
      <c r="H46" s="335">
        <f>MIN(MAX(0,E46-SUM(F46:G46)),B46*$F$9)</f>
        <v/>
      </c>
      <c r="I46" s="335">
        <f>MIN(MAX(0,E46-SUM(F46:H46)),$J$8*$F$13)</f>
        <v/>
      </c>
      <c r="J46" s="335">
        <f>MIN(MAX(0,E46-SUM(F46:I46)),'Payback Extension'!L31)</f>
        <v/>
      </c>
      <c r="K46" s="335">
        <f>MIN(MAX(0,E46-SUM(F46:J46)),'Payback Extension'!D31*$F$15)</f>
        <v/>
      </c>
      <c r="L46" s="335">
        <f>MIN(MAX(0,E46-SUM(F46:K46)),((MAX(0,MIN(1,(A46-'Scenario Inputs'!$N$14+1)/'Scenario Inputs'!$O$14))*'Scenario Inputs'!$H$14*(1-'Scenario Inputs'!$I$14))+(MAX(0,MIN(1,(A46-'Scenario Inputs'!$N$15+1)/'Scenario Inputs'!$O$15))*'Scenario Inputs'!$H$15*(1-'Scenario Inputs'!$I$15)))*$F$16)</f>
        <v/>
      </c>
      <c r="M46" s="335">
        <f>MIN(MAX(0,E46-SUM(F46:L46)),$J$9*$F$14)</f>
        <v/>
      </c>
      <c r="N46" s="335">
        <f>SUM(F46:M46)</f>
        <v/>
      </c>
      <c r="O46" s="335">
        <f>MAX(0,E46-N46)</f>
        <v/>
      </c>
      <c r="P46" s="359">
        <f>IF(E46=0,0,N46/E46)</f>
        <v/>
      </c>
      <c r="Q46" s="380">
        <f>Q45+O46</f>
        <v/>
      </c>
      <c r="R46" s="335">
        <f>MAX(O46,R47)</f>
        <v/>
      </c>
      <c r="S46">
        <f>A41</f>
        <v/>
      </c>
      <c r="T46" s="377">
        <f>E41</f>
        <v/>
      </c>
      <c r="U46" s="377">
        <f>N41</f>
        <v/>
      </c>
      <c r="V46" s="377">
        <f>O41</f>
        <v/>
      </c>
    </row>
    <row r="47">
      <c r="A47" s="385" t="n">
        <v>28</v>
      </c>
      <c r="B47" s="385">
        <f>MIN(A47,Assumptions!$B$6)*Assumptions!$B$4</f>
        <v/>
      </c>
      <c r="C47" s="335">
        <f>B47*Assumptions!$B$5</f>
        <v/>
      </c>
      <c r="D47" s="335">
        <f>B47*Assumptions!$B$18</f>
        <v/>
      </c>
      <c r="E47" s="335">
        <f>B47*Assumptions!$B$17</f>
        <v/>
      </c>
      <c r="F47" s="335">
        <f>MIN(E47,IF(A47&lt;=$F$12,$J$7*$F$10*$F$11,0))</f>
        <v/>
      </c>
      <c r="G47" s="335">
        <f>MIN(MAX(0,E47-F47),B47*$F$7*$F$8)</f>
        <v/>
      </c>
      <c r="H47" s="335">
        <f>MIN(MAX(0,E47-SUM(F47:G47)),B47*$F$9)</f>
        <v/>
      </c>
      <c r="I47" s="335">
        <f>MIN(MAX(0,E47-SUM(F47:H47)),$J$8*$F$13)</f>
        <v/>
      </c>
      <c r="J47" s="335">
        <f>MIN(MAX(0,E47-SUM(F47:I47)),'Payback Extension'!L32)</f>
        <v/>
      </c>
      <c r="K47" s="335">
        <f>MIN(MAX(0,E47-SUM(F47:J47)),'Payback Extension'!D32*$F$15)</f>
        <v/>
      </c>
      <c r="L47" s="335">
        <f>MIN(MAX(0,E47-SUM(F47:K47)),((MAX(0,MIN(1,(A47-'Scenario Inputs'!$N$14+1)/'Scenario Inputs'!$O$14))*'Scenario Inputs'!$H$14*(1-'Scenario Inputs'!$I$14))+(MAX(0,MIN(1,(A47-'Scenario Inputs'!$N$15+1)/'Scenario Inputs'!$O$15))*'Scenario Inputs'!$H$15*(1-'Scenario Inputs'!$I$15)))*$F$16)</f>
        <v/>
      </c>
      <c r="M47" s="335">
        <f>MIN(MAX(0,E47-SUM(F47:L47)),$J$9*$F$14)</f>
        <v/>
      </c>
      <c r="N47" s="335">
        <f>SUM(F47:M47)</f>
        <v/>
      </c>
      <c r="O47" s="335">
        <f>MAX(0,E47-N47)</f>
        <v/>
      </c>
      <c r="P47" s="359">
        <f>IF(E47=0,0,N47/E47)</f>
        <v/>
      </c>
      <c r="Q47" s="380">
        <f>Q46+O47</f>
        <v/>
      </c>
      <c r="R47" s="335">
        <f>MAX(O47,R48)</f>
        <v/>
      </c>
      <c r="S47">
        <f>A42</f>
        <v/>
      </c>
      <c r="T47" s="377">
        <f>E42</f>
        <v/>
      </c>
      <c r="U47" s="377">
        <f>N42</f>
        <v/>
      </c>
      <c r="V47" s="377">
        <f>O42</f>
        <v/>
      </c>
    </row>
    <row r="48">
      <c r="A48" s="385" t="n">
        <v>29</v>
      </c>
      <c r="B48" s="385">
        <f>MIN(A48,Assumptions!$B$6)*Assumptions!$B$4</f>
        <v/>
      </c>
      <c r="C48" s="335">
        <f>B48*Assumptions!$B$5</f>
        <v/>
      </c>
      <c r="D48" s="335">
        <f>B48*Assumptions!$B$18</f>
        <v/>
      </c>
      <c r="E48" s="335">
        <f>B48*Assumptions!$B$17</f>
        <v/>
      </c>
      <c r="F48" s="335">
        <f>MIN(E48,IF(A48&lt;=$F$12,$J$7*$F$10*$F$11,0))</f>
        <v/>
      </c>
      <c r="G48" s="335">
        <f>MIN(MAX(0,E48-F48),B48*$F$7*$F$8)</f>
        <v/>
      </c>
      <c r="H48" s="335">
        <f>MIN(MAX(0,E48-SUM(F48:G48)),B48*$F$9)</f>
        <v/>
      </c>
      <c r="I48" s="335">
        <f>MIN(MAX(0,E48-SUM(F48:H48)),$J$8*$F$13)</f>
        <v/>
      </c>
      <c r="J48" s="335">
        <f>MIN(MAX(0,E48-SUM(F48:I48)),'Payback Extension'!L33)</f>
        <v/>
      </c>
      <c r="K48" s="335">
        <f>MIN(MAX(0,E48-SUM(F48:J48)),'Payback Extension'!D33*$F$15)</f>
        <v/>
      </c>
      <c r="L48" s="335">
        <f>MIN(MAX(0,E48-SUM(F48:K48)),((MAX(0,MIN(1,(A48-'Scenario Inputs'!$N$14+1)/'Scenario Inputs'!$O$14))*'Scenario Inputs'!$H$14*(1-'Scenario Inputs'!$I$14))+(MAX(0,MIN(1,(A48-'Scenario Inputs'!$N$15+1)/'Scenario Inputs'!$O$15))*'Scenario Inputs'!$H$15*(1-'Scenario Inputs'!$I$15)))*$F$16)</f>
        <v/>
      </c>
      <c r="M48" s="335">
        <f>MIN(MAX(0,E48-SUM(F48:L48)),$J$9*$F$14)</f>
        <v/>
      </c>
      <c r="N48" s="335">
        <f>SUM(F48:M48)</f>
        <v/>
      </c>
      <c r="O48" s="335">
        <f>MAX(0,E48-N48)</f>
        <v/>
      </c>
      <c r="P48" s="359">
        <f>IF(E48=0,0,N48/E48)</f>
        <v/>
      </c>
      <c r="Q48" s="380">
        <f>Q47+O48</f>
        <v/>
      </c>
      <c r="R48" s="335">
        <f>MAX(O48,R49)</f>
        <v/>
      </c>
      <c r="S48">
        <f>A43</f>
        <v/>
      </c>
      <c r="T48" s="377">
        <f>E43</f>
        <v/>
      </c>
      <c r="U48" s="377">
        <f>N43</f>
        <v/>
      </c>
      <c r="V48" s="377">
        <f>O43</f>
        <v/>
      </c>
    </row>
    <row r="49">
      <c r="A49" s="385" t="n">
        <v>30</v>
      </c>
      <c r="B49" s="385">
        <f>MIN(A49,Assumptions!$B$6)*Assumptions!$B$4</f>
        <v/>
      </c>
      <c r="C49" s="335">
        <f>B49*Assumptions!$B$5</f>
        <v/>
      </c>
      <c r="D49" s="335">
        <f>B49*Assumptions!$B$18</f>
        <v/>
      </c>
      <c r="E49" s="335">
        <f>B49*Assumptions!$B$17</f>
        <v/>
      </c>
      <c r="F49" s="335">
        <f>MIN(E49,IF(A49&lt;=$F$12,$J$7*$F$10*$F$11,0))</f>
        <v/>
      </c>
      <c r="G49" s="335">
        <f>MIN(MAX(0,E49-F49),B49*$F$7*$F$8)</f>
        <v/>
      </c>
      <c r="H49" s="335">
        <f>MIN(MAX(0,E49-SUM(F49:G49)),B49*$F$9)</f>
        <v/>
      </c>
      <c r="I49" s="335">
        <f>MIN(MAX(0,E49-SUM(F49:H49)),$J$8*$F$13)</f>
        <v/>
      </c>
      <c r="J49" s="335">
        <f>MIN(MAX(0,E49-SUM(F49:I49)),'Payback Extension'!L34)</f>
        <v/>
      </c>
      <c r="K49" s="335">
        <f>MIN(MAX(0,E49-SUM(F49:J49)),'Payback Extension'!D34*$F$15)</f>
        <v/>
      </c>
      <c r="L49" s="335">
        <f>MIN(MAX(0,E49-SUM(F49:K49)),((MAX(0,MIN(1,(A49-'Scenario Inputs'!$N$14+1)/'Scenario Inputs'!$O$14))*'Scenario Inputs'!$H$14*(1-'Scenario Inputs'!$I$14))+(MAX(0,MIN(1,(A49-'Scenario Inputs'!$N$15+1)/'Scenario Inputs'!$O$15))*'Scenario Inputs'!$H$15*(1-'Scenario Inputs'!$I$15)))*$F$16)</f>
        <v/>
      </c>
      <c r="M49" s="335">
        <f>MIN(MAX(0,E49-SUM(F49:L49)),$J$9*$F$14)</f>
        <v/>
      </c>
      <c r="N49" s="335">
        <f>SUM(F49:M49)</f>
        <v/>
      </c>
      <c r="O49" s="335">
        <f>MAX(0,E49-N49)</f>
        <v/>
      </c>
      <c r="P49" s="359">
        <f>IF(E49=0,0,N49/E49)</f>
        <v/>
      </c>
      <c r="Q49" s="380">
        <f>Q48+O49</f>
        <v/>
      </c>
      <c r="R49" s="335">
        <f>MAX(O49,R50)</f>
        <v/>
      </c>
      <c r="S49">
        <f>A44</f>
        <v/>
      </c>
      <c r="T49" s="377">
        <f>E44</f>
        <v/>
      </c>
      <c r="U49" s="377">
        <f>N44</f>
        <v/>
      </c>
      <c r="V49" s="377">
        <f>O44</f>
        <v/>
      </c>
    </row>
    <row r="50">
      <c r="A50" s="385" t="n">
        <v>31</v>
      </c>
      <c r="B50" s="385">
        <f>MIN(A50,Assumptions!$B$6)*Assumptions!$B$4</f>
        <v/>
      </c>
      <c r="C50" s="335">
        <f>B50*Assumptions!$B$5</f>
        <v/>
      </c>
      <c r="D50" s="335">
        <f>B50*Assumptions!$B$18</f>
        <v/>
      </c>
      <c r="E50" s="335">
        <f>B50*Assumptions!$B$17</f>
        <v/>
      </c>
      <c r="F50" s="335">
        <f>MIN(E50,IF(A50&lt;=$F$12,$J$7*$F$10*$F$11,0))</f>
        <v/>
      </c>
      <c r="G50" s="335">
        <f>MIN(MAX(0,E50-F50),B50*$F$7*$F$8)</f>
        <v/>
      </c>
      <c r="H50" s="335">
        <f>MIN(MAX(0,E50-SUM(F50:G50)),B50*$F$9)</f>
        <v/>
      </c>
      <c r="I50" s="335">
        <f>MIN(MAX(0,E50-SUM(F50:H50)),$J$8*$F$13)</f>
        <v/>
      </c>
      <c r="J50" s="335">
        <f>MIN(MAX(0,E50-SUM(F50:I50)),'Payback Extension'!L35)</f>
        <v/>
      </c>
      <c r="K50" s="335">
        <f>MIN(MAX(0,E50-SUM(F50:J50)),'Payback Extension'!D35*$F$15)</f>
        <v/>
      </c>
      <c r="L50" s="335">
        <f>MIN(MAX(0,E50-SUM(F50:K50)),((MAX(0,MIN(1,(A50-'Scenario Inputs'!$N$14+1)/'Scenario Inputs'!$O$14))*'Scenario Inputs'!$H$14*(1-'Scenario Inputs'!$I$14))+(MAX(0,MIN(1,(A50-'Scenario Inputs'!$N$15+1)/'Scenario Inputs'!$O$15))*'Scenario Inputs'!$H$15*(1-'Scenario Inputs'!$I$15)))*$F$16)</f>
        <v/>
      </c>
      <c r="M50" s="335">
        <f>MIN(MAX(0,E50-SUM(F50:L50)),$J$9*$F$14)</f>
        <v/>
      </c>
      <c r="N50" s="335">
        <f>SUM(F50:M50)</f>
        <v/>
      </c>
      <c r="O50" s="335">
        <f>MAX(0,E50-N50)</f>
        <v/>
      </c>
      <c r="P50" s="359">
        <f>IF(E50=0,0,N50/E50)</f>
        <v/>
      </c>
      <c r="Q50" s="380">
        <f>Q49+O50</f>
        <v/>
      </c>
      <c r="R50" s="335">
        <f>MAX(O50,R51)</f>
        <v/>
      </c>
      <c r="S50">
        <f>A45</f>
        <v/>
      </c>
      <c r="T50" s="377">
        <f>E45</f>
        <v/>
      </c>
      <c r="U50" s="377">
        <f>N45</f>
        <v/>
      </c>
      <c r="V50" s="377">
        <f>O45</f>
        <v/>
      </c>
    </row>
    <row r="51">
      <c r="A51" s="385" t="n">
        <v>32</v>
      </c>
      <c r="B51" s="385">
        <f>MIN(A51,Assumptions!$B$6)*Assumptions!$B$4</f>
        <v/>
      </c>
      <c r="C51" s="335">
        <f>B51*Assumptions!$B$5</f>
        <v/>
      </c>
      <c r="D51" s="335">
        <f>B51*Assumptions!$B$18</f>
        <v/>
      </c>
      <c r="E51" s="335">
        <f>B51*Assumptions!$B$17</f>
        <v/>
      </c>
      <c r="F51" s="335">
        <f>MIN(E51,IF(A51&lt;=$F$12,$J$7*$F$10*$F$11,0))</f>
        <v/>
      </c>
      <c r="G51" s="335">
        <f>MIN(MAX(0,E51-F51),B51*$F$7*$F$8)</f>
        <v/>
      </c>
      <c r="H51" s="335">
        <f>MIN(MAX(0,E51-SUM(F51:G51)),B51*$F$9)</f>
        <v/>
      </c>
      <c r="I51" s="335">
        <f>MIN(MAX(0,E51-SUM(F51:H51)),$J$8*$F$13)</f>
        <v/>
      </c>
      <c r="J51" s="335">
        <f>MIN(MAX(0,E51-SUM(F51:I51)),'Payback Extension'!L36)</f>
        <v/>
      </c>
      <c r="K51" s="335">
        <f>MIN(MAX(0,E51-SUM(F51:J51)),'Payback Extension'!D36*$F$15)</f>
        <v/>
      </c>
      <c r="L51" s="335">
        <f>MIN(MAX(0,E51-SUM(F51:K51)),((MAX(0,MIN(1,(A51-'Scenario Inputs'!$N$14+1)/'Scenario Inputs'!$O$14))*'Scenario Inputs'!$H$14*(1-'Scenario Inputs'!$I$14))+(MAX(0,MIN(1,(A51-'Scenario Inputs'!$N$15+1)/'Scenario Inputs'!$O$15))*'Scenario Inputs'!$H$15*(1-'Scenario Inputs'!$I$15)))*$F$16)</f>
        <v/>
      </c>
      <c r="M51" s="335">
        <f>MIN(MAX(0,E51-SUM(F51:L51)),$J$9*$F$14)</f>
        <v/>
      </c>
      <c r="N51" s="335">
        <f>SUM(F51:M51)</f>
        <v/>
      </c>
      <c r="O51" s="335">
        <f>MAX(0,E51-N51)</f>
        <v/>
      </c>
      <c r="P51" s="359">
        <f>IF(E51=0,0,N51/E51)</f>
        <v/>
      </c>
      <c r="Q51" s="380">
        <f>Q50+O51</f>
        <v/>
      </c>
      <c r="R51" s="335">
        <f>MAX(O51,R52)</f>
        <v/>
      </c>
      <c r="S51">
        <f>A46</f>
        <v/>
      </c>
      <c r="T51" s="377">
        <f>E46</f>
        <v/>
      </c>
      <c r="U51" s="377">
        <f>N46</f>
        <v/>
      </c>
      <c r="V51" s="377">
        <f>O46</f>
        <v/>
      </c>
    </row>
    <row r="52">
      <c r="A52" s="385" t="n">
        <v>33</v>
      </c>
      <c r="B52" s="385">
        <f>MIN(A52,Assumptions!$B$6)*Assumptions!$B$4</f>
        <v/>
      </c>
      <c r="C52" s="335">
        <f>B52*Assumptions!$B$5</f>
        <v/>
      </c>
      <c r="D52" s="335">
        <f>B52*Assumptions!$B$18</f>
        <v/>
      </c>
      <c r="E52" s="335">
        <f>B52*Assumptions!$B$17</f>
        <v/>
      </c>
      <c r="F52" s="335">
        <f>MIN(E52,IF(A52&lt;=$F$12,$J$7*$F$10*$F$11,0))</f>
        <v/>
      </c>
      <c r="G52" s="335">
        <f>MIN(MAX(0,E52-F52),B52*$F$7*$F$8)</f>
        <v/>
      </c>
      <c r="H52" s="335">
        <f>MIN(MAX(0,E52-SUM(F52:G52)),B52*$F$9)</f>
        <v/>
      </c>
      <c r="I52" s="335">
        <f>MIN(MAX(0,E52-SUM(F52:H52)),$J$8*$F$13)</f>
        <v/>
      </c>
      <c r="J52" s="335">
        <f>MIN(MAX(0,E52-SUM(F52:I52)),'Payback Extension'!L37)</f>
        <v/>
      </c>
      <c r="K52" s="335">
        <f>MIN(MAX(0,E52-SUM(F52:J52)),'Payback Extension'!D37*$F$15)</f>
        <v/>
      </c>
      <c r="L52" s="335">
        <f>MIN(MAX(0,E52-SUM(F52:K52)),((MAX(0,MIN(1,(A52-'Scenario Inputs'!$N$14+1)/'Scenario Inputs'!$O$14))*'Scenario Inputs'!$H$14*(1-'Scenario Inputs'!$I$14))+(MAX(0,MIN(1,(A52-'Scenario Inputs'!$N$15+1)/'Scenario Inputs'!$O$15))*'Scenario Inputs'!$H$15*(1-'Scenario Inputs'!$I$15)))*$F$16)</f>
        <v/>
      </c>
      <c r="M52" s="335">
        <f>MIN(MAX(0,E52-SUM(F52:L52)),$J$9*$F$14)</f>
        <v/>
      </c>
      <c r="N52" s="335">
        <f>SUM(F52:M52)</f>
        <v/>
      </c>
      <c r="O52" s="335">
        <f>MAX(0,E52-N52)</f>
        <v/>
      </c>
      <c r="P52" s="359">
        <f>IF(E52=0,0,N52/E52)</f>
        <v/>
      </c>
      <c r="Q52" s="380">
        <f>Q51+O52</f>
        <v/>
      </c>
      <c r="R52" s="335">
        <f>MAX(O52,R53)</f>
        <v/>
      </c>
      <c r="S52">
        <f>A47</f>
        <v/>
      </c>
      <c r="T52" s="377">
        <f>E47</f>
        <v/>
      </c>
      <c r="U52" s="377">
        <f>N47</f>
        <v/>
      </c>
      <c r="V52" s="377">
        <f>O47</f>
        <v/>
      </c>
    </row>
    <row r="53">
      <c r="A53" s="385" t="n">
        <v>34</v>
      </c>
      <c r="B53" s="385">
        <f>MIN(A53,Assumptions!$B$6)*Assumptions!$B$4</f>
        <v/>
      </c>
      <c r="C53" s="335">
        <f>B53*Assumptions!$B$5</f>
        <v/>
      </c>
      <c r="D53" s="335">
        <f>B53*Assumptions!$B$18</f>
        <v/>
      </c>
      <c r="E53" s="335">
        <f>B53*Assumptions!$B$17</f>
        <v/>
      </c>
      <c r="F53" s="335">
        <f>MIN(E53,IF(A53&lt;=$F$12,$J$7*$F$10*$F$11,0))</f>
        <v/>
      </c>
      <c r="G53" s="335">
        <f>MIN(MAX(0,E53-F53),B53*$F$7*$F$8)</f>
        <v/>
      </c>
      <c r="H53" s="335">
        <f>MIN(MAX(0,E53-SUM(F53:G53)),B53*$F$9)</f>
        <v/>
      </c>
      <c r="I53" s="335">
        <f>MIN(MAX(0,E53-SUM(F53:H53)),$J$8*$F$13)</f>
        <v/>
      </c>
      <c r="J53" s="335">
        <f>MIN(MAX(0,E53-SUM(F53:I53)),'Payback Extension'!L38)</f>
        <v/>
      </c>
      <c r="K53" s="335">
        <f>MIN(MAX(0,E53-SUM(F53:J53)),'Payback Extension'!D38*$F$15)</f>
        <v/>
      </c>
      <c r="L53" s="335">
        <f>MIN(MAX(0,E53-SUM(F53:K53)),((MAX(0,MIN(1,(A53-'Scenario Inputs'!$N$14+1)/'Scenario Inputs'!$O$14))*'Scenario Inputs'!$H$14*(1-'Scenario Inputs'!$I$14))+(MAX(0,MIN(1,(A53-'Scenario Inputs'!$N$15+1)/'Scenario Inputs'!$O$15))*'Scenario Inputs'!$H$15*(1-'Scenario Inputs'!$I$15)))*$F$16)</f>
        <v/>
      </c>
      <c r="M53" s="335">
        <f>MIN(MAX(0,E53-SUM(F53:L53)),$J$9*$F$14)</f>
        <v/>
      </c>
      <c r="N53" s="335">
        <f>SUM(F53:M53)</f>
        <v/>
      </c>
      <c r="O53" s="335">
        <f>MAX(0,E53-N53)</f>
        <v/>
      </c>
      <c r="P53" s="359">
        <f>IF(E53=0,0,N53/E53)</f>
        <v/>
      </c>
      <c r="Q53" s="380">
        <f>Q52+O53</f>
        <v/>
      </c>
      <c r="R53" s="335">
        <f>MAX(O53,R54)</f>
        <v/>
      </c>
      <c r="S53">
        <f>A48</f>
        <v/>
      </c>
      <c r="T53" s="377">
        <f>E48</f>
        <v/>
      </c>
      <c r="U53" s="377">
        <f>N48</f>
        <v/>
      </c>
      <c r="V53" s="377">
        <f>O48</f>
        <v/>
      </c>
    </row>
    <row r="54">
      <c r="A54" s="385" t="n">
        <v>35</v>
      </c>
      <c r="B54" s="385">
        <f>MIN(A54,Assumptions!$B$6)*Assumptions!$B$4</f>
        <v/>
      </c>
      <c r="C54" s="335">
        <f>B54*Assumptions!$B$5</f>
        <v/>
      </c>
      <c r="D54" s="335">
        <f>B54*Assumptions!$B$18</f>
        <v/>
      </c>
      <c r="E54" s="335">
        <f>B54*Assumptions!$B$17</f>
        <v/>
      </c>
      <c r="F54" s="335">
        <f>MIN(E54,IF(A54&lt;=$F$12,$J$7*$F$10*$F$11,0))</f>
        <v/>
      </c>
      <c r="G54" s="335">
        <f>MIN(MAX(0,E54-F54),B54*$F$7*$F$8)</f>
        <v/>
      </c>
      <c r="H54" s="335">
        <f>MIN(MAX(0,E54-SUM(F54:G54)),B54*$F$9)</f>
        <v/>
      </c>
      <c r="I54" s="335">
        <f>MIN(MAX(0,E54-SUM(F54:H54)),$J$8*$F$13)</f>
        <v/>
      </c>
      <c r="J54" s="335">
        <f>MIN(MAX(0,E54-SUM(F54:I54)),'Payback Extension'!L39)</f>
        <v/>
      </c>
      <c r="K54" s="335">
        <f>MIN(MAX(0,E54-SUM(F54:J54)),'Payback Extension'!D39*$F$15)</f>
        <v/>
      </c>
      <c r="L54" s="335">
        <f>MIN(MAX(0,E54-SUM(F54:K54)),((MAX(0,MIN(1,(A54-'Scenario Inputs'!$N$14+1)/'Scenario Inputs'!$O$14))*'Scenario Inputs'!$H$14*(1-'Scenario Inputs'!$I$14))+(MAX(0,MIN(1,(A54-'Scenario Inputs'!$N$15+1)/'Scenario Inputs'!$O$15))*'Scenario Inputs'!$H$15*(1-'Scenario Inputs'!$I$15)))*$F$16)</f>
        <v/>
      </c>
      <c r="M54" s="335">
        <f>MIN(MAX(0,E54-SUM(F54:L54)),$J$9*$F$14)</f>
        <v/>
      </c>
      <c r="N54" s="335">
        <f>SUM(F54:M54)</f>
        <v/>
      </c>
      <c r="O54" s="335">
        <f>MAX(0,E54-N54)</f>
        <v/>
      </c>
      <c r="P54" s="359">
        <f>IF(E54=0,0,N54/E54)</f>
        <v/>
      </c>
      <c r="Q54" s="380">
        <f>Q53+O54</f>
        <v/>
      </c>
      <c r="R54" s="335">
        <f>MAX(O54,R55)</f>
        <v/>
      </c>
      <c r="S54">
        <f>A49</f>
        <v/>
      </c>
      <c r="T54" s="377">
        <f>E49</f>
        <v/>
      </c>
      <c r="U54" s="377">
        <f>N49</f>
        <v/>
      </c>
      <c r="V54" s="377">
        <f>O49</f>
        <v/>
      </c>
    </row>
    <row r="55">
      <c r="A55" s="385" t="n">
        <v>36</v>
      </c>
      <c r="B55" s="385">
        <f>MIN(A55,Assumptions!$B$6)*Assumptions!$B$4</f>
        <v/>
      </c>
      <c r="C55" s="335">
        <f>B55*Assumptions!$B$5</f>
        <v/>
      </c>
      <c r="D55" s="335">
        <f>B55*Assumptions!$B$18</f>
        <v/>
      </c>
      <c r="E55" s="335">
        <f>B55*Assumptions!$B$17</f>
        <v/>
      </c>
      <c r="F55" s="335">
        <f>MIN(E55,IF(A55&lt;=$F$12,$J$7*$F$10*$F$11,0))</f>
        <v/>
      </c>
      <c r="G55" s="335">
        <f>MIN(MAX(0,E55-F55),B55*$F$7*$F$8)</f>
        <v/>
      </c>
      <c r="H55" s="335">
        <f>MIN(MAX(0,E55-SUM(F55:G55)),B55*$F$9)</f>
        <v/>
      </c>
      <c r="I55" s="335">
        <f>MIN(MAX(0,E55-SUM(F55:H55)),$J$8*$F$13)</f>
        <v/>
      </c>
      <c r="J55" s="335">
        <f>MIN(MAX(0,E55-SUM(F55:I55)),'Payback Extension'!L40)</f>
        <v/>
      </c>
      <c r="K55" s="335">
        <f>MIN(MAX(0,E55-SUM(F55:J55)),'Payback Extension'!D40*$F$15)</f>
        <v/>
      </c>
      <c r="L55" s="335">
        <f>MIN(MAX(0,E55-SUM(F55:K55)),((MAX(0,MIN(1,(A55-'Scenario Inputs'!$N$14+1)/'Scenario Inputs'!$O$14))*'Scenario Inputs'!$H$14*(1-'Scenario Inputs'!$I$14))+(MAX(0,MIN(1,(A55-'Scenario Inputs'!$N$15+1)/'Scenario Inputs'!$O$15))*'Scenario Inputs'!$H$15*(1-'Scenario Inputs'!$I$15)))*$F$16)</f>
        <v/>
      </c>
      <c r="M55" s="335">
        <f>MIN(MAX(0,E55-SUM(F55:L55)),$J$9*$F$14)</f>
        <v/>
      </c>
      <c r="N55" s="335">
        <f>SUM(F55:M55)</f>
        <v/>
      </c>
      <c r="O55" s="335">
        <f>MAX(0,E55-N55)</f>
        <v/>
      </c>
      <c r="P55" s="359">
        <f>IF(E55=0,0,N55/E55)</f>
        <v/>
      </c>
      <c r="Q55" s="380">
        <f>Q54+O55</f>
        <v/>
      </c>
      <c r="R55" s="335">
        <f>MAX(O55,R56)</f>
        <v/>
      </c>
      <c r="S55">
        <f>A50</f>
        <v/>
      </c>
      <c r="T55" s="377">
        <f>E50</f>
        <v/>
      </c>
      <c r="U55" s="377">
        <f>N50</f>
        <v/>
      </c>
      <c r="V55" s="377">
        <f>O50</f>
        <v/>
      </c>
    </row>
    <row r="56">
      <c r="A56" s="385" t="n">
        <v>37</v>
      </c>
      <c r="B56" s="385">
        <f>MIN(A56,Assumptions!$B$6)*Assumptions!$B$4</f>
        <v/>
      </c>
      <c r="C56" s="335">
        <f>B56*Assumptions!$B$5</f>
        <v/>
      </c>
      <c r="D56" s="335">
        <f>B56*Assumptions!$B$18</f>
        <v/>
      </c>
      <c r="E56" s="335">
        <f>B56*Assumptions!$B$17</f>
        <v/>
      </c>
      <c r="F56" s="335">
        <f>MIN(E56,IF(A56&lt;=$F$12,$J$7*$F$10*$F$11,0))</f>
        <v/>
      </c>
      <c r="G56" s="335">
        <f>MIN(MAX(0,E56-F56),B56*$F$7*$F$8)</f>
        <v/>
      </c>
      <c r="H56" s="335">
        <f>MIN(MAX(0,E56-SUM(F56:G56)),B56*$F$9)</f>
        <v/>
      </c>
      <c r="I56" s="335">
        <f>MIN(MAX(0,E56-SUM(F56:H56)),$J$8*$F$13)</f>
        <v/>
      </c>
      <c r="J56" s="335">
        <f>MIN(MAX(0,E56-SUM(F56:I56)),'Payback Extension'!L41)</f>
        <v/>
      </c>
      <c r="K56" s="335">
        <f>MIN(MAX(0,E56-SUM(F56:J56)),'Payback Extension'!D41*$F$15)</f>
        <v/>
      </c>
      <c r="L56" s="335">
        <f>MIN(MAX(0,E56-SUM(F56:K56)),((MAX(0,MIN(1,(A56-'Scenario Inputs'!$N$14+1)/'Scenario Inputs'!$O$14))*'Scenario Inputs'!$H$14*(1-'Scenario Inputs'!$I$14))+(MAX(0,MIN(1,(A56-'Scenario Inputs'!$N$15+1)/'Scenario Inputs'!$O$15))*'Scenario Inputs'!$H$15*(1-'Scenario Inputs'!$I$15)))*$F$16)</f>
        <v/>
      </c>
      <c r="M56" s="335">
        <f>MIN(MAX(0,E56-SUM(F56:L56)),$J$9*$F$14)</f>
        <v/>
      </c>
      <c r="N56" s="335">
        <f>SUM(F56:M56)</f>
        <v/>
      </c>
      <c r="O56" s="335">
        <f>MAX(0,E56-N56)</f>
        <v/>
      </c>
      <c r="P56" s="359">
        <f>IF(E56=0,0,N56/E56)</f>
        <v/>
      </c>
      <c r="Q56" s="380">
        <f>Q55+O56</f>
        <v/>
      </c>
      <c r="R56" s="335">
        <f>MAX(O56,R57)</f>
        <v/>
      </c>
      <c r="S56">
        <f>A51</f>
        <v/>
      </c>
      <c r="T56" s="377">
        <f>E51</f>
        <v/>
      </c>
      <c r="U56" s="377">
        <f>N51</f>
        <v/>
      </c>
      <c r="V56" s="377">
        <f>O51</f>
        <v/>
      </c>
    </row>
    <row r="57">
      <c r="A57" s="385" t="n">
        <v>38</v>
      </c>
      <c r="B57" s="385">
        <f>MIN(A57,Assumptions!$B$6)*Assumptions!$B$4</f>
        <v/>
      </c>
      <c r="C57" s="335">
        <f>B57*Assumptions!$B$5</f>
        <v/>
      </c>
      <c r="D57" s="335">
        <f>B57*Assumptions!$B$18</f>
        <v/>
      </c>
      <c r="E57" s="335">
        <f>B57*Assumptions!$B$17</f>
        <v/>
      </c>
      <c r="F57" s="335">
        <f>MIN(E57,IF(A57&lt;=$F$12,$J$7*$F$10*$F$11,0))</f>
        <v/>
      </c>
      <c r="G57" s="335">
        <f>MIN(MAX(0,E57-F57),B57*$F$7*$F$8)</f>
        <v/>
      </c>
      <c r="H57" s="335">
        <f>MIN(MAX(0,E57-SUM(F57:G57)),B57*$F$9)</f>
        <v/>
      </c>
      <c r="I57" s="335">
        <f>MIN(MAX(0,E57-SUM(F57:H57)),$J$8*$F$13)</f>
        <v/>
      </c>
      <c r="J57" s="335">
        <f>MIN(MAX(0,E57-SUM(F57:I57)),'Payback Extension'!L42)</f>
        <v/>
      </c>
      <c r="K57" s="335">
        <f>MIN(MAX(0,E57-SUM(F57:J57)),'Payback Extension'!D42*$F$15)</f>
        <v/>
      </c>
      <c r="L57" s="335">
        <f>MIN(MAX(0,E57-SUM(F57:K57)),((MAX(0,MIN(1,(A57-'Scenario Inputs'!$N$14+1)/'Scenario Inputs'!$O$14))*'Scenario Inputs'!$H$14*(1-'Scenario Inputs'!$I$14))+(MAX(0,MIN(1,(A57-'Scenario Inputs'!$N$15+1)/'Scenario Inputs'!$O$15))*'Scenario Inputs'!$H$15*(1-'Scenario Inputs'!$I$15)))*$F$16)</f>
        <v/>
      </c>
      <c r="M57" s="335">
        <f>MIN(MAX(0,E57-SUM(F57:L57)),$J$9*$F$14)</f>
        <v/>
      </c>
      <c r="N57" s="335">
        <f>SUM(F57:M57)</f>
        <v/>
      </c>
      <c r="O57" s="335">
        <f>MAX(0,E57-N57)</f>
        <v/>
      </c>
      <c r="P57" s="359">
        <f>IF(E57=0,0,N57/E57)</f>
        <v/>
      </c>
      <c r="Q57" s="380">
        <f>Q56+O57</f>
        <v/>
      </c>
      <c r="R57" s="335">
        <f>MAX(O57,R58)</f>
        <v/>
      </c>
      <c r="S57">
        <f>A52</f>
        <v/>
      </c>
      <c r="T57" s="377">
        <f>E52</f>
        <v/>
      </c>
      <c r="U57" s="377">
        <f>N52</f>
        <v/>
      </c>
      <c r="V57" s="377">
        <f>O52</f>
        <v/>
      </c>
    </row>
    <row r="58">
      <c r="A58" s="385" t="n">
        <v>39</v>
      </c>
      <c r="B58" s="385">
        <f>MIN(A58,Assumptions!$B$6)*Assumptions!$B$4</f>
        <v/>
      </c>
      <c r="C58" s="335">
        <f>B58*Assumptions!$B$5</f>
        <v/>
      </c>
      <c r="D58" s="335">
        <f>B58*Assumptions!$B$18</f>
        <v/>
      </c>
      <c r="E58" s="335">
        <f>B58*Assumptions!$B$17</f>
        <v/>
      </c>
      <c r="F58" s="335">
        <f>MIN(E58,IF(A58&lt;=$F$12,$J$7*$F$10*$F$11,0))</f>
        <v/>
      </c>
      <c r="G58" s="335">
        <f>MIN(MAX(0,E58-F58),B58*$F$7*$F$8)</f>
        <v/>
      </c>
      <c r="H58" s="335">
        <f>MIN(MAX(0,E58-SUM(F58:G58)),B58*$F$9)</f>
        <v/>
      </c>
      <c r="I58" s="335">
        <f>MIN(MAX(0,E58-SUM(F58:H58)),$J$8*$F$13)</f>
        <v/>
      </c>
      <c r="J58" s="335">
        <f>MIN(MAX(0,E58-SUM(F58:I58)),'Payback Extension'!L43)</f>
        <v/>
      </c>
      <c r="K58" s="335">
        <f>MIN(MAX(0,E58-SUM(F58:J58)),'Payback Extension'!D43*$F$15)</f>
        <v/>
      </c>
      <c r="L58" s="335">
        <f>MIN(MAX(0,E58-SUM(F58:K58)),((MAX(0,MIN(1,(A58-'Scenario Inputs'!$N$14+1)/'Scenario Inputs'!$O$14))*'Scenario Inputs'!$H$14*(1-'Scenario Inputs'!$I$14))+(MAX(0,MIN(1,(A58-'Scenario Inputs'!$N$15+1)/'Scenario Inputs'!$O$15))*'Scenario Inputs'!$H$15*(1-'Scenario Inputs'!$I$15)))*$F$16)</f>
        <v/>
      </c>
      <c r="M58" s="335">
        <f>MIN(MAX(0,E58-SUM(F58:L58)),$J$9*$F$14)</f>
        <v/>
      </c>
      <c r="N58" s="335">
        <f>SUM(F58:M58)</f>
        <v/>
      </c>
      <c r="O58" s="335">
        <f>MAX(0,E58-N58)</f>
        <v/>
      </c>
      <c r="P58" s="359">
        <f>IF(E58=0,0,N58/E58)</f>
        <v/>
      </c>
      <c r="Q58" s="380">
        <f>Q57+O58</f>
        <v/>
      </c>
      <c r="R58" s="335">
        <f>MAX(O58,R59)</f>
        <v/>
      </c>
      <c r="S58">
        <f>A53</f>
        <v/>
      </c>
      <c r="T58" s="377">
        <f>E53</f>
        <v/>
      </c>
      <c r="U58" s="377">
        <f>N53</f>
        <v/>
      </c>
      <c r="V58" s="377">
        <f>O53</f>
        <v/>
      </c>
    </row>
    <row r="59">
      <c r="A59" s="385" t="n">
        <v>40</v>
      </c>
      <c r="B59" s="385">
        <f>MIN(A59,Assumptions!$B$6)*Assumptions!$B$4</f>
        <v/>
      </c>
      <c r="C59" s="335">
        <f>B59*Assumptions!$B$5</f>
        <v/>
      </c>
      <c r="D59" s="335">
        <f>B59*Assumptions!$B$18</f>
        <v/>
      </c>
      <c r="E59" s="335">
        <f>B59*Assumptions!$B$17</f>
        <v/>
      </c>
      <c r="F59" s="335">
        <f>MIN(E59,IF(A59&lt;=$F$12,$J$7*$F$10*$F$11,0))</f>
        <v/>
      </c>
      <c r="G59" s="335">
        <f>MIN(MAX(0,E59-F59),B59*$F$7*$F$8)</f>
        <v/>
      </c>
      <c r="H59" s="335">
        <f>MIN(MAX(0,E59-SUM(F59:G59)),B59*$F$9)</f>
        <v/>
      </c>
      <c r="I59" s="335">
        <f>MIN(MAX(0,E59-SUM(F59:H59)),$J$8*$F$13)</f>
        <v/>
      </c>
      <c r="J59" s="335">
        <f>MIN(MAX(0,E59-SUM(F59:I59)),'Payback Extension'!L44)</f>
        <v/>
      </c>
      <c r="K59" s="335">
        <f>MIN(MAX(0,E59-SUM(F59:J59)),'Payback Extension'!D44*$F$15)</f>
        <v/>
      </c>
      <c r="L59" s="335">
        <f>MIN(MAX(0,E59-SUM(F59:K59)),((MAX(0,MIN(1,(A59-'Scenario Inputs'!$N$14+1)/'Scenario Inputs'!$O$14))*'Scenario Inputs'!$H$14*(1-'Scenario Inputs'!$I$14))+(MAX(0,MIN(1,(A59-'Scenario Inputs'!$N$15+1)/'Scenario Inputs'!$O$15))*'Scenario Inputs'!$H$15*(1-'Scenario Inputs'!$I$15)))*$F$16)</f>
        <v/>
      </c>
      <c r="M59" s="335">
        <f>MIN(MAX(0,E59-SUM(F59:L59)),$J$9*$F$14)</f>
        <v/>
      </c>
      <c r="N59" s="335">
        <f>SUM(F59:M59)</f>
        <v/>
      </c>
      <c r="O59" s="335">
        <f>MAX(0,E59-N59)</f>
        <v/>
      </c>
      <c r="P59" s="359">
        <f>IF(E59=0,0,N59/E59)</f>
        <v/>
      </c>
      <c r="Q59" s="380">
        <f>Q58+O59</f>
        <v/>
      </c>
      <c r="R59" s="335">
        <f>MAX(O59,R60)</f>
        <v/>
      </c>
      <c r="S59">
        <f>A54</f>
        <v/>
      </c>
      <c r="T59" s="377">
        <f>E54</f>
        <v/>
      </c>
      <c r="U59" s="377">
        <f>N54</f>
        <v/>
      </c>
      <c r="V59" s="377">
        <f>O54</f>
        <v/>
      </c>
    </row>
    <row r="60">
      <c r="A60" s="385" t="n">
        <v>41</v>
      </c>
      <c r="B60" s="385">
        <f>MIN(A60,Assumptions!$B$6)*Assumptions!$B$4</f>
        <v/>
      </c>
      <c r="C60" s="335">
        <f>B60*Assumptions!$B$5</f>
        <v/>
      </c>
      <c r="D60" s="335">
        <f>B60*Assumptions!$B$18</f>
        <v/>
      </c>
      <c r="E60" s="335">
        <f>B60*Assumptions!$B$17</f>
        <v/>
      </c>
      <c r="F60" s="335">
        <f>MIN(E60,IF(A60&lt;=$F$12,$J$7*$F$10*$F$11,0))</f>
        <v/>
      </c>
      <c r="G60" s="335">
        <f>MIN(MAX(0,E60-F60),B60*$F$7*$F$8)</f>
        <v/>
      </c>
      <c r="H60" s="335">
        <f>MIN(MAX(0,E60-SUM(F60:G60)),B60*$F$9)</f>
        <v/>
      </c>
      <c r="I60" s="335">
        <f>MIN(MAX(0,E60-SUM(F60:H60)),$J$8*$F$13)</f>
        <v/>
      </c>
      <c r="J60" s="335">
        <f>MIN(MAX(0,E60-SUM(F60:I60)),'Payback Extension'!L45)</f>
        <v/>
      </c>
      <c r="K60" s="335">
        <f>MIN(MAX(0,E60-SUM(F60:J60)),'Payback Extension'!D45*$F$15)</f>
        <v/>
      </c>
      <c r="L60" s="335">
        <f>MIN(MAX(0,E60-SUM(F60:K60)),((MAX(0,MIN(1,(A60-'Scenario Inputs'!$N$14+1)/'Scenario Inputs'!$O$14))*'Scenario Inputs'!$H$14*(1-'Scenario Inputs'!$I$14))+(MAX(0,MIN(1,(A60-'Scenario Inputs'!$N$15+1)/'Scenario Inputs'!$O$15))*'Scenario Inputs'!$H$15*(1-'Scenario Inputs'!$I$15)))*$F$16)</f>
        <v/>
      </c>
      <c r="M60" s="335">
        <f>MIN(MAX(0,E60-SUM(F60:L60)),$J$9*$F$14)</f>
        <v/>
      </c>
      <c r="N60" s="335">
        <f>SUM(F60:M60)</f>
        <v/>
      </c>
      <c r="O60" s="335">
        <f>MAX(0,E60-N60)</f>
        <v/>
      </c>
      <c r="P60" s="359">
        <f>IF(E60=0,0,N60/E60)</f>
        <v/>
      </c>
      <c r="Q60" s="380">
        <f>Q59+O60</f>
        <v/>
      </c>
      <c r="R60" s="335">
        <f>MAX(O60,R61)</f>
        <v/>
      </c>
      <c r="S60">
        <f>A55</f>
        <v/>
      </c>
      <c r="T60" s="377">
        <f>E55</f>
        <v/>
      </c>
      <c r="U60" s="377">
        <f>N55</f>
        <v/>
      </c>
      <c r="V60" s="377">
        <f>O55</f>
        <v/>
      </c>
    </row>
    <row r="61">
      <c r="A61" s="385" t="n">
        <v>42</v>
      </c>
      <c r="B61" s="385">
        <f>MIN(A61,Assumptions!$B$6)*Assumptions!$B$4</f>
        <v/>
      </c>
      <c r="C61" s="335">
        <f>B61*Assumptions!$B$5</f>
        <v/>
      </c>
      <c r="D61" s="335">
        <f>B61*Assumptions!$B$18</f>
        <v/>
      </c>
      <c r="E61" s="335">
        <f>B61*Assumptions!$B$17</f>
        <v/>
      </c>
      <c r="F61" s="335">
        <f>MIN(E61,IF(A61&lt;=$F$12,$J$7*$F$10*$F$11,0))</f>
        <v/>
      </c>
      <c r="G61" s="335">
        <f>MIN(MAX(0,E61-F61),B61*$F$7*$F$8)</f>
        <v/>
      </c>
      <c r="H61" s="335">
        <f>MIN(MAX(0,E61-SUM(F61:G61)),B61*$F$9)</f>
        <v/>
      </c>
      <c r="I61" s="335">
        <f>MIN(MAX(0,E61-SUM(F61:H61)),$J$8*$F$13)</f>
        <v/>
      </c>
      <c r="J61" s="335">
        <f>MIN(MAX(0,E61-SUM(F61:I61)),'Payback Extension'!L46)</f>
        <v/>
      </c>
      <c r="K61" s="335">
        <f>MIN(MAX(0,E61-SUM(F61:J61)),'Payback Extension'!D46*$F$15)</f>
        <v/>
      </c>
      <c r="L61" s="335">
        <f>MIN(MAX(0,E61-SUM(F61:K61)),((MAX(0,MIN(1,(A61-'Scenario Inputs'!$N$14+1)/'Scenario Inputs'!$O$14))*'Scenario Inputs'!$H$14*(1-'Scenario Inputs'!$I$14))+(MAX(0,MIN(1,(A61-'Scenario Inputs'!$N$15+1)/'Scenario Inputs'!$O$15))*'Scenario Inputs'!$H$15*(1-'Scenario Inputs'!$I$15)))*$F$16)</f>
        <v/>
      </c>
      <c r="M61" s="335">
        <f>MIN(MAX(0,E61-SUM(F61:L61)),$J$9*$F$14)</f>
        <v/>
      </c>
      <c r="N61" s="335">
        <f>SUM(F61:M61)</f>
        <v/>
      </c>
      <c r="O61" s="335">
        <f>MAX(0,E61-N61)</f>
        <v/>
      </c>
      <c r="P61" s="359">
        <f>IF(E61=0,0,N61/E61)</f>
        <v/>
      </c>
      <c r="Q61" s="380">
        <f>Q60+O61</f>
        <v/>
      </c>
      <c r="R61" s="335">
        <f>MAX(O61,R62)</f>
        <v/>
      </c>
      <c r="S61">
        <f>A56</f>
        <v/>
      </c>
      <c r="T61" s="377">
        <f>E56</f>
        <v/>
      </c>
      <c r="U61" s="377">
        <f>N56</f>
        <v/>
      </c>
      <c r="V61" s="377">
        <f>O56</f>
        <v/>
      </c>
    </row>
    <row r="62">
      <c r="A62" s="385" t="n">
        <v>43</v>
      </c>
      <c r="B62" s="385">
        <f>MIN(A62,Assumptions!$B$6)*Assumptions!$B$4</f>
        <v/>
      </c>
      <c r="C62" s="335">
        <f>B62*Assumptions!$B$5</f>
        <v/>
      </c>
      <c r="D62" s="335">
        <f>B62*Assumptions!$B$18</f>
        <v/>
      </c>
      <c r="E62" s="335">
        <f>B62*Assumptions!$B$17</f>
        <v/>
      </c>
      <c r="F62" s="335">
        <f>MIN(E62,IF(A62&lt;=$F$12,$J$7*$F$10*$F$11,0))</f>
        <v/>
      </c>
      <c r="G62" s="335">
        <f>MIN(MAX(0,E62-F62),B62*$F$7*$F$8)</f>
        <v/>
      </c>
      <c r="H62" s="335">
        <f>MIN(MAX(0,E62-SUM(F62:G62)),B62*$F$9)</f>
        <v/>
      </c>
      <c r="I62" s="335">
        <f>MIN(MAX(0,E62-SUM(F62:H62)),$J$8*$F$13)</f>
        <v/>
      </c>
      <c r="J62" s="335">
        <f>MIN(MAX(0,E62-SUM(F62:I62)),'Payback Extension'!L47)</f>
        <v/>
      </c>
      <c r="K62" s="335">
        <f>MIN(MAX(0,E62-SUM(F62:J62)),'Payback Extension'!D47*$F$15)</f>
        <v/>
      </c>
      <c r="L62" s="335">
        <f>MIN(MAX(0,E62-SUM(F62:K62)),((MAX(0,MIN(1,(A62-'Scenario Inputs'!$N$14+1)/'Scenario Inputs'!$O$14))*'Scenario Inputs'!$H$14*(1-'Scenario Inputs'!$I$14))+(MAX(0,MIN(1,(A62-'Scenario Inputs'!$N$15+1)/'Scenario Inputs'!$O$15))*'Scenario Inputs'!$H$15*(1-'Scenario Inputs'!$I$15)))*$F$16)</f>
        <v/>
      </c>
      <c r="M62" s="335">
        <f>MIN(MAX(0,E62-SUM(F62:L62)),$J$9*$F$14)</f>
        <v/>
      </c>
      <c r="N62" s="335">
        <f>SUM(F62:M62)</f>
        <v/>
      </c>
      <c r="O62" s="335">
        <f>MAX(0,E62-N62)</f>
        <v/>
      </c>
      <c r="P62" s="359">
        <f>IF(E62=0,0,N62/E62)</f>
        <v/>
      </c>
      <c r="Q62" s="380">
        <f>Q61+O62</f>
        <v/>
      </c>
      <c r="R62" s="335">
        <f>MAX(O62,R63)</f>
        <v/>
      </c>
      <c r="S62">
        <f>A57</f>
        <v/>
      </c>
      <c r="T62" s="377">
        <f>E57</f>
        <v/>
      </c>
      <c r="U62" s="377">
        <f>N57</f>
        <v/>
      </c>
      <c r="V62" s="377">
        <f>O57</f>
        <v/>
      </c>
    </row>
    <row r="63">
      <c r="A63" s="385" t="n">
        <v>44</v>
      </c>
      <c r="B63" s="385">
        <f>MIN(A63,Assumptions!$B$6)*Assumptions!$B$4</f>
        <v/>
      </c>
      <c r="C63" s="335">
        <f>B63*Assumptions!$B$5</f>
        <v/>
      </c>
      <c r="D63" s="335">
        <f>B63*Assumptions!$B$18</f>
        <v/>
      </c>
      <c r="E63" s="335">
        <f>B63*Assumptions!$B$17</f>
        <v/>
      </c>
      <c r="F63" s="335">
        <f>MIN(E63,IF(A63&lt;=$F$12,$J$7*$F$10*$F$11,0))</f>
        <v/>
      </c>
      <c r="G63" s="335">
        <f>MIN(MAX(0,E63-F63),B63*$F$7*$F$8)</f>
        <v/>
      </c>
      <c r="H63" s="335">
        <f>MIN(MAX(0,E63-SUM(F63:G63)),B63*$F$9)</f>
        <v/>
      </c>
      <c r="I63" s="335">
        <f>MIN(MAX(0,E63-SUM(F63:H63)),$J$8*$F$13)</f>
        <v/>
      </c>
      <c r="J63" s="335">
        <f>MIN(MAX(0,E63-SUM(F63:I63)),'Payback Extension'!L48)</f>
        <v/>
      </c>
      <c r="K63" s="335">
        <f>MIN(MAX(0,E63-SUM(F63:J63)),'Payback Extension'!D48*$F$15)</f>
        <v/>
      </c>
      <c r="L63" s="335">
        <f>MIN(MAX(0,E63-SUM(F63:K63)),((MAX(0,MIN(1,(A63-'Scenario Inputs'!$N$14+1)/'Scenario Inputs'!$O$14))*'Scenario Inputs'!$H$14*(1-'Scenario Inputs'!$I$14))+(MAX(0,MIN(1,(A63-'Scenario Inputs'!$N$15+1)/'Scenario Inputs'!$O$15))*'Scenario Inputs'!$H$15*(1-'Scenario Inputs'!$I$15)))*$F$16)</f>
        <v/>
      </c>
      <c r="M63" s="335">
        <f>MIN(MAX(0,E63-SUM(F63:L63)),$J$9*$F$14)</f>
        <v/>
      </c>
      <c r="N63" s="335">
        <f>SUM(F63:M63)</f>
        <v/>
      </c>
      <c r="O63" s="335">
        <f>MAX(0,E63-N63)</f>
        <v/>
      </c>
      <c r="P63" s="359">
        <f>IF(E63=0,0,N63/E63)</f>
        <v/>
      </c>
      <c r="Q63" s="380">
        <f>Q62+O63</f>
        <v/>
      </c>
      <c r="R63" s="335">
        <f>MAX(O63,R64)</f>
        <v/>
      </c>
      <c r="S63">
        <f>A58</f>
        <v/>
      </c>
      <c r="T63" s="377">
        <f>E58</f>
        <v/>
      </c>
      <c r="U63" s="377">
        <f>N58</f>
        <v/>
      </c>
      <c r="V63" s="377">
        <f>O58</f>
        <v/>
      </c>
    </row>
    <row r="64">
      <c r="A64" s="385" t="n">
        <v>45</v>
      </c>
      <c r="B64" s="385">
        <f>MIN(A64,Assumptions!$B$6)*Assumptions!$B$4</f>
        <v/>
      </c>
      <c r="C64" s="335">
        <f>B64*Assumptions!$B$5</f>
        <v/>
      </c>
      <c r="D64" s="335">
        <f>B64*Assumptions!$B$18</f>
        <v/>
      </c>
      <c r="E64" s="335">
        <f>B64*Assumptions!$B$17</f>
        <v/>
      </c>
      <c r="F64" s="335">
        <f>MIN(E64,IF(A64&lt;=$F$12,$J$7*$F$10*$F$11,0))</f>
        <v/>
      </c>
      <c r="G64" s="335">
        <f>MIN(MAX(0,E64-F64),B64*$F$7*$F$8)</f>
        <v/>
      </c>
      <c r="H64" s="335">
        <f>MIN(MAX(0,E64-SUM(F64:G64)),B64*$F$9)</f>
        <v/>
      </c>
      <c r="I64" s="335">
        <f>MIN(MAX(0,E64-SUM(F64:H64)),$J$8*$F$13)</f>
        <v/>
      </c>
      <c r="J64" s="335">
        <f>MIN(MAX(0,E64-SUM(F64:I64)),'Payback Extension'!L49)</f>
        <v/>
      </c>
      <c r="K64" s="335">
        <f>MIN(MAX(0,E64-SUM(F64:J64)),'Payback Extension'!D49*$F$15)</f>
        <v/>
      </c>
      <c r="L64" s="335">
        <f>MIN(MAX(0,E64-SUM(F64:K64)),((MAX(0,MIN(1,(A64-'Scenario Inputs'!$N$14+1)/'Scenario Inputs'!$O$14))*'Scenario Inputs'!$H$14*(1-'Scenario Inputs'!$I$14))+(MAX(0,MIN(1,(A64-'Scenario Inputs'!$N$15+1)/'Scenario Inputs'!$O$15))*'Scenario Inputs'!$H$15*(1-'Scenario Inputs'!$I$15)))*$F$16)</f>
        <v/>
      </c>
      <c r="M64" s="335">
        <f>MIN(MAX(0,E64-SUM(F64:L64)),$J$9*$F$14)</f>
        <v/>
      </c>
      <c r="N64" s="335">
        <f>SUM(F64:M64)</f>
        <v/>
      </c>
      <c r="O64" s="335">
        <f>MAX(0,E64-N64)</f>
        <v/>
      </c>
      <c r="P64" s="359">
        <f>IF(E64=0,0,N64/E64)</f>
        <v/>
      </c>
      <c r="Q64" s="380">
        <f>Q63+O64</f>
        <v/>
      </c>
      <c r="R64" s="335">
        <f>MAX(O64,R65)</f>
        <v/>
      </c>
      <c r="S64">
        <f>A59</f>
        <v/>
      </c>
      <c r="T64" s="377">
        <f>E59</f>
        <v/>
      </c>
      <c r="U64" s="377">
        <f>N59</f>
        <v/>
      </c>
      <c r="V64" s="377">
        <f>O59</f>
        <v/>
      </c>
    </row>
    <row r="65">
      <c r="A65" s="385" t="n">
        <v>46</v>
      </c>
      <c r="B65" s="385">
        <f>MIN(A65,Assumptions!$B$6)*Assumptions!$B$4</f>
        <v/>
      </c>
      <c r="C65" s="335">
        <f>B65*Assumptions!$B$5</f>
        <v/>
      </c>
      <c r="D65" s="335">
        <f>B65*Assumptions!$B$18</f>
        <v/>
      </c>
      <c r="E65" s="335">
        <f>B65*Assumptions!$B$17</f>
        <v/>
      </c>
      <c r="F65" s="335">
        <f>MIN(E65,IF(A65&lt;=$F$12,$J$7*$F$10*$F$11,0))</f>
        <v/>
      </c>
      <c r="G65" s="335">
        <f>MIN(MAX(0,E65-F65),B65*$F$7*$F$8)</f>
        <v/>
      </c>
      <c r="H65" s="335">
        <f>MIN(MAX(0,E65-SUM(F65:G65)),B65*$F$9)</f>
        <v/>
      </c>
      <c r="I65" s="335">
        <f>MIN(MAX(0,E65-SUM(F65:H65)),$J$8*$F$13)</f>
        <v/>
      </c>
      <c r="J65" s="335">
        <f>MIN(MAX(0,E65-SUM(F65:I65)),'Payback Extension'!L50)</f>
        <v/>
      </c>
      <c r="K65" s="335">
        <f>MIN(MAX(0,E65-SUM(F65:J65)),'Payback Extension'!D50*$F$15)</f>
        <v/>
      </c>
      <c r="L65" s="335">
        <f>MIN(MAX(0,E65-SUM(F65:K65)),((MAX(0,MIN(1,(A65-'Scenario Inputs'!$N$14+1)/'Scenario Inputs'!$O$14))*'Scenario Inputs'!$H$14*(1-'Scenario Inputs'!$I$14))+(MAX(0,MIN(1,(A65-'Scenario Inputs'!$N$15+1)/'Scenario Inputs'!$O$15))*'Scenario Inputs'!$H$15*(1-'Scenario Inputs'!$I$15)))*$F$16)</f>
        <v/>
      </c>
      <c r="M65" s="335">
        <f>MIN(MAX(0,E65-SUM(F65:L65)),$J$9*$F$14)</f>
        <v/>
      </c>
      <c r="N65" s="335">
        <f>SUM(F65:M65)</f>
        <v/>
      </c>
      <c r="O65" s="335">
        <f>MAX(0,E65-N65)</f>
        <v/>
      </c>
      <c r="P65" s="359">
        <f>IF(E65=0,0,N65/E65)</f>
        <v/>
      </c>
      <c r="Q65" s="380">
        <f>Q64+O65</f>
        <v/>
      </c>
      <c r="R65" s="335">
        <f>MAX(O65,R66)</f>
        <v/>
      </c>
    </row>
    <row r="66">
      <c r="A66" s="385" t="n">
        <v>47</v>
      </c>
      <c r="B66" s="385">
        <f>MIN(A66,Assumptions!$B$6)*Assumptions!$B$4</f>
        <v/>
      </c>
      <c r="C66" s="335">
        <f>B66*Assumptions!$B$5</f>
        <v/>
      </c>
      <c r="D66" s="335">
        <f>B66*Assumptions!$B$18</f>
        <v/>
      </c>
      <c r="E66" s="335">
        <f>B66*Assumptions!$B$17</f>
        <v/>
      </c>
      <c r="F66" s="335">
        <f>MIN(E66,IF(A66&lt;=$F$12,$J$7*$F$10*$F$11,0))</f>
        <v/>
      </c>
      <c r="G66" s="335">
        <f>MIN(MAX(0,E66-F66),B66*$F$7*$F$8)</f>
        <v/>
      </c>
      <c r="H66" s="335">
        <f>MIN(MAX(0,E66-SUM(F66:G66)),B66*$F$9)</f>
        <v/>
      </c>
      <c r="I66" s="335">
        <f>MIN(MAX(0,E66-SUM(F66:H66)),$J$8*$F$13)</f>
        <v/>
      </c>
      <c r="J66" s="335">
        <f>MIN(MAX(0,E66-SUM(F66:I66)),'Payback Extension'!L51)</f>
        <v/>
      </c>
      <c r="K66" s="335">
        <f>MIN(MAX(0,E66-SUM(F66:J66)),'Payback Extension'!D51*$F$15)</f>
        <v/>
      </c>
      <c r="L66" s="335">
        <f>MIN(MAX(0,E66-SUM(F66:K66)),((MAX(0,MIN(1,(A66-'Scenario Inputs'!$N$14+1)/'Scenario Inputs'!$O$14))*'Scenario Inputs'!$H$14*(1-'Scenario Inputs'!$I$14))+(MAX(0,MIN(1,(A66-'Scenario Inputs'!$N$15+1)/'Scenario Inputs'!$O$15))*'Scenario Inputs'!$H$15*(1-'Scenario Inputs'!$I$15)))*$F$16)</f>
        <v/>
      </c>
      <c r="M66" s="335">
        <f>MIN(MAX(0,E66-SUM(F66:L66)),$J$9*$F$14)</f>
        <v/>
      </c>
      <c r="N66" s="335">
        <f>SUM(F66:M66)</f>
        <v/>
      </c>
      <c r="O66" s="335">
        <f>MAX(0,E66-N66)</f>
        <v/>
      </c>
      <c r="P66" s="359">
        <f>IF(E66=0,0,N66/E66)</f>
        <v/>
      </c>
      <c r="Q66" s="380">
        <f>Q65+O66</f>
        <v/>
      </c>
      <c r="R66" s="335">
        <f>MAX(O66,R67)</f>
        <v/>
      </c>
    </row>
    <row r="67">
      <c r="A67" s="385" t="n">
        <v>48</v>
      </c>
      <c r="B67" s="385">
        <f>MIN(A67,Assumptions!$B$6)*Assumptions!$B$4</f>
        <v/>
      </c>
      <c r="C67" s="335">
        <f>B67*Assumptions!$B$5</f>
        <v/>
      </c>
      <c r="D67" s="335">
        <f>B67*Assumptions!$B$18</f>
        <v/>
      </c>
      <c r="E67" s="335">
        <f>B67*Assumptions!$B$17</f>
        <v/>
      </c>
      <c r="F67" s="335">
        <f>MIN(E67,IF(A67&lt;=$F$12,$J$7*$F$10*$F$11,0))</f>
        <v/>
      </c>
      <c r="G67" s="335">
        <f>MIN(MAX(0,E67-F67),B67*$F$7*$F$8)</f>
        <v/>
      </c>
      <c r="H67" s="335">
        <f>MIN(MAX(0,E67-SUM(F67:G67)),B67*$F$9)</f>
        <v/>
      </c>
      <c r="I67" s="335">
        <f>MIN(MAX(0,E67-SUM(F67:H67)),$J$8*$F$13)</f>
        <v/>
      </c>
      <c r="J67" s="335">
        <f>MIN(MAX(0,E67-SUM(F67:I67)),'Payback Extension'!L52)</f>
        <v/>
      </c>
      <c r="K67" s="335">
        <f>MIN(MAX(0,E67-SUM(F67:J67)),'Payback Extension'!D52*$F$15)</f>
        <v/>
      </c>
      <c r="L67" s="335">
        <f>MIN(MAX(0,E67-SUM(F67:K67)),((MAX(0,MIN(1,(A67-'Scenario Inputs'!$N$14+1)/'Scenario Inputs'!$O$14))*'Scenario Inputs'!$H$14*(1-'Scenario Inputs'!$I$14))+(MAX(0,MIN(1,(A67-'Scenario Inputs'!$N$15+1)/'Scenario Inputs'!$O$15))*'Scenario Inputs'!$H$15*(1-'Scenario Inputs'!$I$15)))*$F$16)</f>
        <v/>
      </c>
      <c r="M67" s="335">
        <f>MIN(MAX(0,E67-SUM(F67:L67)),$J$9*$F$14)</f>
        <v/>
      </c>
      <c r="N67" s="335">
        <f>SUM(F67:M67)</f>
        <v/>
      </c>
      <c r="O67" s="335">
        <f>MAX(0,E67-N67)</f>
        <v/>
      </c>
      <c r="P67" s="359">
        <f>IF(E67=0,0,N67/E67)</f>
        <v/>
      </c>
      <c r="Q67" s="380">
        <f>Q66+O67</f>
        <v/>
      </c>
      <c r="R67" s="335">
        <f>MAX(O67,R68)</f>
        <v/>
      </c>
    </row>
    <row r="68">
      <c r="A68" s="385" t="n">
        <v>49</v>
      </c>
      <c r="B68" s="385">
        <f>MIN(A68,Assumptions!$B$6)*Assumptions!$B$4</f>
        <v/>
      </c>
      <c r="C68" s="335">
        <f>B68*Assumptions!$B$5</f>
        <v/>
      </c>
      <c r="D68" s="335">
        <f>B68*Assumptions!$B$18</f>
        <v/>
      </c>
      <c r="E68" s="335">
        <f>B68*Assumptions!$B$17</f>
        <v/>
      </c>
      <c r="F68" s="335">
        <f>MIN(E68,IF(A68&lt;=$F$12,$J$7*$F$10*$F$11,0))</f>
        <v/>
      </c>
      <c r="G68" s="335">
        <f>MIN(MAX(0,E68-F68),B68*$F$7*$F$8)</f>
        <v/>
      </c>
      <c r="H68" s="335">
        <f>MIN(MAX(0,E68-SUM(F68:G68)),B68*$F$9)</f>
        <v/>
      </c>
      <c r="I68" s="335">
        <f>MIN(MAX(0,E68-SUM(F68:H68)),$J$8*$F$13)</f>
        <v/>
      </c>
      <c r="J68" s="335">
        <f>MIN(MAX(0,E68-SUM(F68:I68)),'Payback Extension'!L53)</f>
        <v/>
      </c>
      <c r="K68" s="335">
        <f>MIN(MAX(0,E68-SUM(F68:J68)),'Payback Extension'!D53*$F$15)</f>
        <v/>
      </c>
      <c r="L68" s="335">
        <f>MIN(MAX(0,E68-SUM(F68:K68)),((MAX(0,MIN(1,(A68-'Scenario Inputs'!$N$14+1)/'Scenario Inputs'!$O$14))*'Scenario Inputs'!$H$14*(1-'Scenario Inputs'!$I$14))+(MAX(0,MIN(1,(A68-'Scenario Inputs'!$N$15+1)/'Scenario Inputs'!$O$15))*'Scenario Inputs'!$H$15*(1-'Scenario Inputs'!$I$15)))*$F$16)</f>
        <v/>
      </c>
      <c r="M68" s="335">
        <f>MIN(MAX(0,E68-SUM(F68:L68)),$J$9*$F$14)</f>
        <v/>
      </c>
      <c r="N68" s="335">
        <f>SUM(F68:M68)</f>
        <v/>
      </c>
      <c r="O68" s="335">
        <f>MAX(0,E68-N68)</f>
        <v/>
      </c>
      <c r="P68" s="359">
        <f>IF(E68=0,0,N68/E68)</f>
        <v/>
      </c>
      <c r="Q68" s="380">
        <f>Q67+O68</f>
        <v/>
      </c>
      <c r="R68" s="335">
        <f>MAX(O68,R69)</f>
        <v/>
      </c>
    </row>
    <row r="69">
      <c r="A69" s="385" t="n">
        <v>50</v>
      </c>
      <c r="B69" s="385">
        <f>MIN(A69,Assumptions!$B$6)*Assumptions!$B$4</f>
        <v/>
      </c>
      <c r="C69" s="335">
        <f>B69*Assumptions!$B$5</f>
        <v/>
      </c>
      <c r="D69" s="335">
        <f>B69*Assumptions!$B$18</f>
        <v/>
      </c>
      <c r="E69" s="335">
        <f>B69*Assumptions!$B$17</f>
        <v/>
      </c>
      <c r="F69" s="335">
        <f>MIN(E69,IF(A69&lt;=$F$12,$J$7*$F$10*$F$11,0))</f>
        <v/>
      </c>
      <c r="G69" s="335">
        <f>MIN(MAX(0,E69-F69),B69*$F$7*$F$8)</f>
        <v/>
      </c>
      <c r="H69" s="335">
        <f>MIN(MAX(0,E69-SUM(F69:G69)),B69*$F$9)</f>
        <v/>
      </c>
      <c r="I69" s="335">
        <f>MIN(MAX(0,E69-SUM(F69:H69)),$J$8*$F$13)</f>
        <v/>
      </c>
      <c r="J69" s="335">
        <f>MIN(MAX(0,E69-SUM(F69:I69)),'Payback Extension'!L54)</f>
        <v/>
      </c>
      <c r="K69" s="335">
        <f>MIN(MAX(0,E69-SUM(F69:J69)),'Payback Extension'!D54*$F$15)</f>
        <v/>
      </c>
      <c r="L69" s="335">
        <f>MIN(MAX(0,E69-SUM(F69:K69)),((MAX(0,MIN(1,(A69-'Scenario Inputs'!$N$14+1)/'Scenario Inputs'!$O$14))*'Scenario Inputs'!$H$14*(1-'Scenario Inputs'!$I$14))+(MAX(0,MIN(1,(A69-'Scenario Inputs'!$N$15+1)/'Scenario Inputs'!$O$15))*'Scenario Inputs'!$H$15*(1-'Scenario Inputs'!$I$15)))*$F$16)</f>
        <v/>
      </c>
      <c r="M69" s="335">
        <f>MIN(MAX(0,E69-SUM(F69:L69)),$J$9*$F$14)</f>
        <v/>
      </c>
      <c r="N69" s="335">
        <f>SUM(F69:M69)</f>
        <v/>
      </c>
      <c r="O69" s="335">
        <f>MAX(0,E69-N69)</f>
        <v/>
      </c>
      <c r="P69" s="359">
        <f>IF(E69=0,0,N69/E69)</f>
        <v/>
      </c>
      <c r="Q69" s="380">
        <f>Q68+O69</f>
        <v/>
      </c>
      <c r="R69" s="335">
        <f>MAX(O69,R70)</f>
        <v/>
      </c>
    </row>
    <row r="70">
      <c r="A70" s="385" t="n">
        <v>51</v>
      </c>
      <c r="B70" s="385">
        <f>MIN(A70,Assumptions!$B$6)*Assumptions!$B$4</f>
        <v/>
      </c>
      <c r="C70" s="335">
        <f>B70*Assumptions!$B$5</f>
        <v/>
      </c>
      <c r="D70" s="335">
        <f>B70*Assumptions!$B$18</f>
        <v/>
      </c>
      <c r="E70" s="335">
        <f>B70*Assumptions!$B$17</f>
        <v/>
      </c>
      <c r="F70" s="335">
        <f>MIN(E70,IF(A70&lt;=$F$12,$J$7*$F$10*$F$11,0))</f>
        <v/>
      </c>
      <c r="G70" s="335">
        <f>MIN(MAX(0,E70-F70),B70*$F$7*$F$8)</f>
        <v/>
      </c>
      <c r="H70" s="335">
        <f>MIN(MAX(0,E70-SUM(F70:G70)),B70*$F$9)</f>
        <v/>
      </c>
      <c r="I70" s="335">
        <f>MIN(MAX(0,E70-SUM(F70:H70)),$J$8*$F$13)</f>
        <v/>
      </c>
      <c r="J70" s="335">
        <f>MIN(MAX(0,E70-SUM(F70:I70)),'Payback Extension'!L55)</f>
        <v/>
      </c>
      <c r="K70" s="335">
        <f>MIN(MAX(0,E70-SUM(F70:J70)),'Payback Extension'!D55*$F$15)</f>
        <v/>
      </c>
      <c r="L70" s="335">
        <f>MIN(MAX(0,E70-SUM(F70:K70)),((MAX(0,MIN(1,(A70-'Scenario Inputs'!$N$14+1)/'Scenario Inputs'!$O$14))*'Scenario Inputs'!$H$14*(1-'Scenario Inputs'!$I$14))+(MAX(0,MIN(1,(A70-'Scenario Inputs'!$N$15+1)/'Scenario Inputs'!$O$15))*'Scenario Inputs'!$H$15*(1-'Scenario Inputs'!$I$15)))*$F$16)</f>
        <v/>
      </c>
      <c r="M70" s="335">
        <f>MIN(MAX(0,E70-SUM(F70:L70)),$J$9*$F$14)</f>
        <v/>
      </c>
      <c r="N70" s="335">
        <f>SUM(F70:M70)</f>
        <v/>
      </c>
      <c r="O70" s="335">
        <f>MAX(0,E70-N70)</f>
        <v/>
      </c>
      <c r="P70" s="359">
        <f>IF(E70=0,0,N70/E70)</f>
        <v/>
      </c>
      <c r="Q70" s="380">
        <f>Q69+O70</f>
        <v/>
      </c>
      <c r="R70" s="335">
        <f>MAX(O70,R71)</f>
        <v/>
      </c>
    </row>
    <row r="71">
      <c r="A71" s="385" t="n">
        <v>52</v>
      </c>
      <c r="B71" s="385">
        <f>MIN(A71,Assumptions!$B$6)*Assumptions!$B$4</f>
        <v/>
      </c>
      <c r="C71" s="335">
        <f>B71*Assumptions!$B$5</f>
        <v/>
      </c>
      <c r="D71" s="335">
        <f>B71*Assumptions!$B$18</f>
        <v/>
      </c>
      <c r="E71" s="335">
        <f>B71*Assumptions!$B$17</f>
        <v/>
      </c>
      <c r="F71" s="335">
        <f>MIN(E71,IF(A71&lt;=$F$12,$J$7*$F$10*$F$11,0))</f>
        <v/>
      </c>
      <c r="G71" s="335">
        <f>MIN(MAX(0,E71-F71),B71*$F$7*$F$8)</f>
        <v/>
      </c>
      <c r="H71" s="335">
        <f>MIN(MAX(0,E71-SUM(F71:G71)),B71*$F$9)</f>
        <v/>
      </c>
      <c r="I71" s="335">
        <f>MIN(MAX(0,E71-SUM(F71:H71)),$J$8*$F$13)</f>
        <v/>
      </c>
      <c r="J71" s="335">
        <f>MIN(MAX(0,E71-SUM(F71:I71)),'Payback Extension'!L56)</f>
        <v/>
      </c>
      <c r="K71" s="335">
        <f>MIN(MAX(0,E71-SUM(F71:J71)),'Payback Extension'!D56*$F$15)</f>
        <v/>
      </c>
      <c r="L71" s="335">
        <f>MIN(MAX(0,E71-SUM(F71:K71)),((MAX(0,MIN(1,(A71-'Scenario Inputs'!$N$14+1)/'Scenario Inputs'!$O$14))*'Scenario Inputs'!$H$14*(1-'Scenario Inputs'!$I$14))+(MAX(0,MIN(1,(A71-'Scenario Inputs'!$N$15+1)/'Scenario Inputs'!$O$15))*'Scenario Inputs'!$H$15*(1-'Scenario Inputs'!$I$15)))*$F$16)</f>
        <v/>
      </c>
      <c r="M71" s="335">
        <f>MIN(MAX(0,E71-SUM(F71:L71)),$J$9*$F$14)</f>
        <v/>
      </c>
      <c r="N71" s="335">
        <f>SUM(F71:M71)</f>
        <v/>
      </c>
      <c r="O71" s="335">
        <f>MAX(0,E71-N71)</f>
        <v/>
      </c>
      <c r="P71" s="359">
        <f>IF(E71=0,0,N71/E71)</f>
        <v/>
      </c>
      <c r="Q71" s="380">
        <f>Q70+O71</f>
        <v/>
      </c>
      <c r="R71" s="335">
        <f>MAX(O71,R72)</f>
        <v/>
      </c>
    </row>
    <row r="72">
      <c r="A72" s="385" t="n">
        <v>53</v>
      </c>
      <c r="B72" s="385">
        <f>MIN(A72,Assumptions!$B$6)*Assumptions!$B$4</f>
        <v/>
      </c>
      <c r="C72" s="335">
        <f>B72*Assumptions!$B$5</f>
        <v/>
      </c>
      <c r="D72" s="335">
        <f>B72*Assumptions!$B$18</f>
        <v/>
      </c>
      <c r="E72" s="335">
        <f>B72*Assumptions!$B$17</f>
        <v/>
      </c>
      <c r="F72" s="335">
        <f>MIN(E72,IF(A72&lt;=$F$12,$J$7*$F$10*$F$11,0))</f>
        <v/>
      </c>
      <c r="G72" s="335">
        <f>MIN(MAX(0,E72-F72),B72*$F$7*$F$8)</f>
        <v/>
      </c>
      <c r="H72" s="335">
        <f>MIN(MAX(0,E72-SUM(F72:G72)),B72*$F$9)</f>
        <v/>
      </c>
      <c r="I72" s="335">
        <f>MIN(MAX(0,E72-SUM(F72:H72)),$J$8*$F$13)</f>
        <v/>
      </c>
      <c r="J72" s="335">
        <f>MIN(MAX(0,E72-SUM(F72:I72)),'Payback Extension'!L57)</f>
        <v/>
      </c>
      <c r="K72" s="335">
        <f>MIN(MAX(0,E72-SUM(F72:J72)),'Payback Extension'!D57*$F$15)</f>
        <v/>
      </c>
      <c r="L72" s="335">
        <f>MIN(MAX(0,E72-SUM(F72:K72)),((MAX(0,MIN(1,(A72-'Scenario Inputs'!$N$14+1)/'Scenario Inputs'!$O$14))*'Scenario Inputs'!$H$14*(1-'Scenario Inputs'!$I$14))+(MAX(0,MIN(1,(A72-'Scenario Inputs'!$N$15+1)/'Scenario Inputs'!$O$15))*'Scenario Inputs'!$H$15*(1-'Scenario Inputs'!$I$15)))*$F$16)</f>
        <v/>
      </c>
      <c r="M72" s="335">
        <f>MIN(MAX(0,E72-SUM(F72:L72)),$J$9*$F$14)</f>
        <v/>
      </c>
      <c r="N72" s="335">
        <f>SUM(F72:M72)</f>
        <v/>
      </c>
      <c r="O72" s="335">
        <f>MAX(0,E72-N72)</f>
        <v/>
      </c>
      <c r="P72" s="359">
        <f>IF(E72=0,0,N72/E72)</f>
        <v/>
      </c>
      <c r="Q72" s="380">
        <f>Q71+O72</f>
        <v/>
      </c>
      <c r="R72" s="335">
        <f>MAX(O72,R73)</f>
        <v/>
      </c>
    </row>
    <row r="73">
      <c r="A73" s="385" t="n">
        <v>54</v>
      </c>
      <c r="B73" s="385">
        <f>MIN(A73,Assumptions!$B$6)*Assumptions!$B$4</f>
        <v/>
      </c>
      <c r="C73" s="335">
        <f>B73*Assumptions!$B$5</f>
        <v/>
      </c>
      <c r="D73" s="335">
        <f>B73*Assumptions!$B$18</f>
        <v/>
      </c>
      <c r="E73" s="335">
        <f>B73*Assumptions!$B$17</f>
        <v/>
      </c>
      <c r="F73" s="335">
        <f>MIN(E73,IF(A73&lt;=$F$12,$J$7*$F$10*$F$11,0))</f>
        <v/>
      </c>
      <c r="G73" s="335">
        <f>MIN(MAX(0,E73-F73),B73*$F$7*$F$8)</f>
        <v/>
      </c>
      <c r="H73" s="335">
        <f>MIN(MAX(0,E73-SUM(F73:G73)),B73*$F$9)</f>
        <v/>
      </c>
      <c r="I73" s="335">
        <f>MIN(MAX(0,E73-SUM(F73:H73)),$J$8*$F$13)</f>
        <v/>
      </c>
      <c r="J73" s="335">
        <f>MIN(MAX(0,E73-SUM(F73:I73)),'Payback Extension'!L58)</f>
        <v/>
      </c>
      <c r="K73" s="335">
        <f>MIN(MAX(0,E73-SUM(F73:J73)),'Payback Extension'!D58*$F$15)</f>
        <v/>
      </c>
      <c r="L73" s="335">
        <f>MIN(MAX(0,E73-SUM(F73:K73)),((MAX(0,MIN(1,(A73-'Scenario Inputs'!$N$14+1)/'Scenario Inputs'!$O$14))*'Scenario Inputs'!$H$14*(1-'Scenario Inputs'!$I$14))+(MAX(0,MIN(1,(A73-'Scenario Inputs'!$N$15+1)/'Scenario Inputs'!$O$15))*'Scenario Inputs'!$H$15*(1-'Scenario Inputs'!$I$15)))*$F$16)</f>
        <v/>
      </c>
      <c r="M73" s="335">
        <f>MIN(MAX(0,E73-SUM(F73:L73)),$J$9*$F$14)</f>
        <v/>
      </c>
      <c r="N73" s="335">
        <f>SUM(F73:M73)</f>
        <v/>
      </c>
      <c r="O73" s="335">
        <f>MAX(0,E73-N73)</f>
        <v/>
      </c>
      <c r="P73" s="359">
        <f>IF(E73=0,0,N73/E73)</f>
        <v/>
      </c>
      <c r="Q73" s="380">
        <f>Q72+O73</f>
        <v/>
      </c>
      <c r="R73" s="335">
        <f>MAX(O73,R74)</f>
        <v/>
      </c>
    </row>
    <row r="74">
      <c r="A74" s="385" t="n">
        <v>55</v>
      </c>
      <c r="B74" s="385">
        <f>MIN(A74,Assumptions!$B$6)*Assumptions!$B$4</f>
        <v/>
      </c>
      <c r="C74" s="335">
        <f>B74*Assumptions!$B$5</f>
        <v/>
      </c>
      <c r="D74" s="335">
        <f>B74*Assumptions!$B$18</f>
        <v/>
      </c>
      <c r="E74" s="335">
        <f>B74*Assumptions!$B$17</f>
        <v/>
      </c>
      <c r="F74" s="335">
        <f>MIN(E74,IF(A74&lt;=$F$12,$J$7*$F$10*$F$11,0))</f>
        <v/>
      </c>
      <c r="G74" s="335">
        <f>MIN(MAX(0,E74-F74),B74*$F$7*$F$8)</f>
        <v/>
      </c>
      <c r="H74" s="335">
        <f>MIN(MAX(0,E74-SUM(F74:G74)),B74*$F$9)</f>
        <v/>
      </c>
      <c r="I74" s="335">
        <f>MIN(MAX(0,E74-SUM(F74:H74)),$J$8*$F$13)</f>
        <v/>
      </c>
      <c r="J74" s="335">
        <f>MIN(MAX(0,E74-SUM(F74:I74)),'Payback Extension'!L59)</f>
        <v/>
      </c>
      <c r="K74" s="335">
        <f>MIN(MAX(0,E74-SUM(F74:J74)),'Payback Extension'!D59*$F$15)</f>
        <v/>
      </c>
      <c r="L74" s="335">
        <f>MIN(MAX(0,E74-SUM(F74:K74)),((MAX(0,MIN(1,(A74-'Scenario Inputs'!$N$14+1)/'Scenario Inputs'!$O$14))*'Scenario Inputs'!$H$14*(1-'Scenario Inputs'!$I$14))+(MAX(0,MIN(1,(A74-'Scenario Inputs'!$N$15+1)/'Scenario Inputs'!$O$15))*'Scenario Inputs'!$H$15*(1-'Scenario Inputs'!$I$15)))*$F$16)</f>
        <v/>
      </c>
      <c r="M74" s="335">
        <f>MIN(MAX(0,E74-SUM(F74:L74)),$J$9*$F$14)</f>
        <v/>
      </c>
      <c r="N74" s="335">
        <f>SUM(F74:M74)</f>
        <v/>
      </c>
      <c r="O74" s="335">
        <f>MAX(0,E74-N74)</f>
        <v/>
      </c>
      <c r="P74" s="359">
        <f>IF(E74=0,0,N74/E74)</f>
        <v/>
      </c>
      <c r="Q74" s="380">
        <f>Q73+O74</f>
        <v/>
      </c>
      <c r="R74" s="335">
        <f>MAX(O74,R75)</f>
        <v/>
      </c>
    </row>
    <row r="75">
      <c r="A75" s="385" t="n">
        <v>56</v>
      </c>
      <c r="B75" s="385">
        <f>MIN(A75,Assumptions!$B$6)*Assumptions!$B$4</f>
        <v/>
      </c>
      <c r="C75" s="335">
        <f>B75*Assumptions!$B$5</f>
        <v/>
      </c>
      <c r="D75" s="335">
        <f>B75*Assumptions!$B$18</f>
        <v/>
      </c>
      <c r="E75" s="335">
        <f>B75*Assumptions!$B$17</f>
        <v/>
      </c>
      <c r="F75" s="335">
        <f>MIN(E75,IF(A75&lt;=$F$12,$J$7*$F$10*$F$11,0))</f>
        <v/>
      </c>
      <c r="G75" s="335">
        <f>MIN(MAX(0,E75-F75),B75*$F$7*$F$8)</f>
        <v/>
      </c>
      <c r="H75" s="335">
        <f>MIN(MAX(0,E75-SUM(F75:G75)),B75*$F$9)</f>
        <v/>
      </c>
      <c r="I75" s="335">
        <f>MIN(MAX(0,E75-SUM(F75:H75)),$J$8*$F$13)</f>
        <v/>
      </c>
      <c r="J75" s="335">
        <f>MIN(MAX(0,E75-SUM(F75:I75)),'Payback Extension'!L60)</f>
        <v/>
      </c>
      <c r="K75" s="335">
        <f>MIN(MAX(0,E75-SUM(F75:J75)),'Payback Extension'!D60*$F$15)</f>
        <v/>
      </c>
      <c r="L75" s="335">
        <f>MIN(MAX(0,E75-SUM(F75:K75)),((MAX(0,MIN(1,(A75-'Scenario Inputs'!$N$14+1)/'Scenario Inputs'!$O$14))*'Scenario Inputs'!$H$14*(1-'Scenario Inputs'!$I$14))+(MAX(0,MIN(1,(A75-'Scenario Inputs'!$N$15+1)/'Scenario Inputs'!$O$15))*'Scenario Inputs'!$H$15*(1-'Scenario Inputs'!$I$15)))*$F$16)</f>
        <v/>
      </c>
      <c r="M75" s="335">
        <f>MIN(MAX(0,E75-SUM(F75:L75)),$J$9*$F$14)</f>
        <v/>
      </c>
      <c r="N75" s="335">
        <f>SUM(F75:M75)</f>
        <v/>
      </c>
      <c r="O75" s="335">
        <f>MAX(0,E75-N75)</f>
        <v/>
      </c>
      <c r="P75" s="359">
        <f>IF(E75=0,0,N75/E75)</f>
        <v/>
      </c>
      <c r="Q75" s="380">
        <f>Q74+O75</f>
        <v/>
      </c>
      <c r="R75" s="335">
        <f>MAX(O75,R76)</f>
        <v/>
      </c>
    </row>
    <row r="76">
      <c r="A76" s="385" t="n">
        <v>57</v>
      </c>
      <c r="B76" s="385">
        <f>MIN(A76,Assumptions!$B$6)*Assumptions!$B$4</f>
        <v/>
      </c>
      <c r="C76" s="335">
        <f>B76*Assumptions!$B$5</f>
        <v/>
      </c>
      <c r="D76" s="335">
        <f>B76*Assumptions!$B$18</f>
        <v/>
      </c>
      <c r="E76" s="335">
        <f>B76*Assumptions!$B$17</f>
        <v/>
      </c>
      <c r="F76" s="335">
        <f>MIN(E76,IF(A76&lt;=$F$12,$J$7*$F$10*$F$11,0))</f>
        <v/>
      </c>
      <c r="G76" s="335">
        <f>MIN(MAX(0,E76-F76),B76*$F$7*$F$8)</f>
        <v/>
      </c>
      <c r="H76" s="335">
        <f>MIN(MAX(0,E76-SUM(F76:G76)),B76*$F$9)</f>
        <v/>
      </c>
      <c r="I76" s="335">
        <f>MIN(MAX(0,E76-SUM(F76:H76)),$J$8*$F$13)</f>
        <v/>
      </c>
      <c r="J76" s="335">
        <f>MIN(MAX(0,E76-SUM(F76:I76)),'Payback Extension'!L61)</f>
        <v/>
      </c>
      <c r="K76" s="335">
        <f>MIN(MAX(0,E76-SUM(F76:J76)),'Payback Extension'!D61*$F$15)</f>
        <v/>
      </c>
      <c r="L76" s="335">
        <f>MIN(MAX(0,E76-SUM(F76:K76)),((MAX(0,MIN(1,(A76-'Scenario Inputs'!$N$14+1)/'Scenario Inputs'!$O$14))*'Scenario Inputs'!$H$14*(1-'Scenario Inputs'!$I$14))+(MAX(0,MIN(1,(A76-'Scenario Inputs'!$N$15+1)/'Scenario Inputs'!$O$15))*'Scenario Inputs'!$H$15*(1-'Scenario Inputs'!$I$15)))*$F$16)</f>
        <v/>
      </c>
      <c r="M76" s="335">
        <f>MIN(MAX(0,E76-SUM(F76:L76)),$J$9*$F$14)</f>
        <v/>
      </c>
      <c r="N76" s="335">
        <f>SUM(F76:M76)</f>
        <v/>
      </c>
      <c r="O76" s="335">
        <f>MAX(0,E76-N76)</f>
        <v/>
      </c>
      <c r="P76" s="359">
        <f>IF(E76=0,0,N76/E76)</f>
        <v/>
      </c>
      <c r="Q76" s="380">
        <f>Q75+O76</f>
        <v/>
      </c>
      <c r="R76" s="335">
        <f>MAX(O76,R77)</f>
        <v/>
      </c>
    </row>
    <row r="77">
      <c r="A77" s="385" t="n">
        <v>58</v>
      </c>
      <c r="B77" s="385">
        <f>MIN(A77,Assumptions!$B$6)*Assumptions!$B$4</f>
        <v/>
      </c>
      <c r="C77" s="335">
        <f>B77*Assumptions!$B$5</f>
        <v/>
      </c>
      <c r="D77" s="335">
        <f>B77*Assumptions!$B$18</f>
        <v/>
      </c>
      <c r="E77" s="335">
        <f>B77*Assumptions!$B$17</f>
        <v/>
      </c>
      <c r="F77" s="335">
        <f>MIN(E77,IF(A77&lt;=$F$12,$J$7*$F$10*$F$11,0))</f>
        <v/>
      </c>
      <c r="G77" s="335">
        <f>MIN(MAX(0,E77-F77),B77*$F$7*$F$8)</f>
        <v/>
      </c>
      <c r="H77" s="335">
        <f>MIN(MAX(0,E77-SUM(F77:G77)),B77*$F$9)</f>
        <v/>
      </c>
      <c r="I77" s="335">
        <f>MIN(MAX(0,E77-SUM(F77:H77)),$J$8*$F$13)</f>
        <v/>
      </c>
      <c r="J77" s="335">
        <f>MIN(MAX(0,E77-SUM(F77:I77)),'Payback Extension'!L62)</f>
        <v/>
      </c>
      <c r="K77" s="335">
        <f>MIN(MAX(0,E77-SUM(F77:J77)),'Payback Extension'!D62*$F$15)</f>
        <v/>
      </c>
      <c r="L77" s="335">
        <f>MIN(MAX(0,E77-SUM(F77:K77)),((MAX(0,MIN(1,(A77-'Scenario Inputs'!$N$14+1)/'Scenario Inputs'!$O$14))*'Scenario Inputs'!$H$14*(1-'Scenario Inputs'!$I$14))+(MAX(0,MIN(1,(A77-'Scenario Inputs'!$N$15+1)/'Scenario Inputs'!$O$15))*'Scenario Inputs'!$H$15*(1-'Scenario Inputs'!$I$15)))*$F$16)</f>
        <v/>
      </c>
      <c r="M77" s="335">
        <f>MIN(MAX(0,E77-SUM(F77:L77)),$J$9*$F$14)</f>
        <v/>
      </c>
      <c r="N77" s="335">
        <f>SUM(F77:M77)</f>
        <v/>
      </c>
      <c r="O77" s="335">
        <f>MAX(0,E77-N77)</f>
        <v/>
      </c>
      <c r="P77" s="359">
        <f>IF(E77=0,0,N77/E77)</f>
        <v/>
      </c>
      <c r="Q77" s="380">
        <f>Q76+O77</f>
        <v/>
      </c>
      <c r="R77" s="335">
        <f>MAX(O77,R78)</f>
        <v/>
      </c>
    </row>
    <row r="78">
      <c r="A78" s="385" t="n">
        <v>59</v>
      </c>
      <c r="B78" s="385">
        <f>MIN(A78,Assumptions!$B$6)*Assumptions!$B$4</f>
        <v/>
      </c>
      <c r="C78" s="335">
        <f>B78*Assumptions!$B$5</f>
        <v/>
      </c>
      <c r="D78" s="335">
        <f>B78*Assumptions!$B$18</f>
        <v/>
      </c>
      <c r="E78" s="335">
        <f>B78*Assumptions!$B$17</f>
        <v/>
      </c>
      <c r="F78" s="335">
        <f>MIN(E78,IF(A78&lt;=$F$12,$J$7*$F$10*$F$11,0))</f>
        <v/>
      </c>
      <c r="G78" s="335">
        <f>MIN(MAX(0,E78-F78),B78*$F$7*$F$8)</f>
        <v/>
      </c>
      <c r="H78" s="335">
        <f>MIN(MAX(0,E78-SUM(F78:G78)),B78*$F$9)</f>
        <v/>
      </c>
      <c r="I78" s="335">
        <f>MIN(MAX(0,E78-SUM(F78:H78)),$J$8*$F$13)</f>
        <v/>
      </c>
      <c r="J78" s="335">
        <f>MIN(MAX(0,E78-SUM(F78:I78)),'Payback Extension'!L63)</f>
        <v/>
      </c>
      <c r="K78" s="335">
        <f>MIN(MAX(0,E78-SUM(F78:J78)),'Payback Extension'!D63*$F$15)</f>
        <v/>
      </c>
      <c r="L78" s="335">
        <f>MIN(MAX(0,E78-SUM(F78:K78)),((MAX(0,MIN(1,(A78-'Scenario Inputs'!$N$14+1)/'Scenario Inputs'!$O$14))*'Scenario Inputs'!$H$14*(1-'Scenario Inputs'!$I$14))+(MAX(0,MIN(1,(A78-'Scenario Inputs'!$N$15+1)/'Scenario Inputs'!$O$15))*'Scenario Inputs'!$H$15*(1-'Scenario Inputs'!$I$15)))*$F$16)</f>
        <v/>
      </c>
      <c r="M78" s="335">
        <f>MIN(MAX(0,E78-SUM(F78:L78)),$J$9*$F$14)</f>
        <v/>
      </c>
      <c r="N78" s="335">
        <f>SUM(F78:M78)</f>
        <v/>
      </c>
      <c r="O78" s="335">
        <f>MAX(0,E78-N78)</f>
        <v/>
      </c>
      <c r="P78" s="359">
        <f>IF(E78=0,0,N78/E78)</f>
        <v/>
      </c>
      <c r="Q78" s="380">
        <f>Q77+O78</f>
        <v/>
      </c>
      <c r="R78" s="335">
        <f>MAX(O78,R79)</f>
        <v/>
      </c>
    </row>
    <row r="79">
      <c r="A79" s="385" t="n">
        <v>60</v>
      </c>
      <c r="B79" s="385">
        <f>MIN(A79,Assumptions!$B$6)*Assumptions!$B$4</f>
        <v/>
      </c>
      <c r="C79" s="335">
        <f>B79*Assumptions!$B$5</f>
        <v/>
      </c>
      <c r="D79" s="335">
        <f>B79*Assumptions!$B$18</f>
        <v/>
      </c>
      <c r="E79" s="335">
        <f>B79*Assumptions!$B$17</f>
        <v/>
      </c>
      <c r="F79" s="335">
        <f>MIN(E79,IF(A79&lt;=$F$12,$J$7*$F$10*$F$11,0))</f>
        <v/>
      </c>
      <c r="G79" s="335">
        <f>MIN(MAX(0,E79-F79),B79*$F$7*$F$8)</f>
        <v/>
      </c>
      <c r="H79" s="335">
        <f>MIN(MAX(0,E79-SUM(F79:G79)),B79*$F$9)</f>
        <v/>
      </c>
      <c r="I79" s="335">
        <f>MIN(MAX(0,E79-SUM(F79:H79)),$J$8*$F$13)</f>
        <v/>
      </c>
      <c r="J79" s="335">
        <f>MIN(MAX(0,E79-SUM(F79:I79)),'Payback Extension'!L64)</f>
        <v/>
      </c>
      <c r="K79" s="335">
        <f>MIN(MAX(0,E79-SUM(F79:J79)),'Payback Extension'!D64*$F$15)</f>
        <v/>
      </c>
      <c r="L79" s="335">
        <f>MIN(MAX(0,E79-SUM(F79:K79)),((MAX(0,MIN(1,(A79-'Scenario Inputs'!$N$14+1)/'Scenario Inputs'!$O$14))*'Scenario Inputs'!$H$14*(1-'Scenario Inputs'!$I$14))+(MAX(0,MIN(1,(A79-'Scenario Inputs'!$N$15+1)/'Scenario Inputs'!$O$15))*'Scenario Inputs'!$H$15*(1-'Scenario Inputs'!$I$15)))*$F$16)</f>
        <v/>
      </c>
      <c r="M79" s="335">
        <f>MIN(MAX(0,E79-SUM(F79:L79)),$J$9*$F$14)</f>
        <v/>
      </c>
      <c r="N79" s="335">
        <f>SUM(F79:M79)</f>
        <v/>
      </c>
      <c r="O79" s="335">
        <f>MAX(0,E79-N79)</f>
        <v/>
      </c>
      <c r="P79" s="359">
        <f>IF(E79=0,0,N79/E79)</f>
        <v/>
      </c>
      <c r="Q79" s="380">
        <f>Q78+O79</f>
        <v/>
      </c>
      <c r="R79" s="335">
        <f>MAX(O79,R80)</f>
        <v/>
      </c>
    </row>
    <row r="80">
      <c r="A80" s="385" t="n">
        <v>61</v>
      </c>
      <c r="B80" s="385">
        <f>MIN(A80,Assumptions!$B$6)*Assumptions!$B$4</f>
        <v/>
      </c>
      <c r="C80" s="335">
        <f>B80*Assumptions!$B$5</f>
        <v/>
      </c>
      <c r="D80" s="335">
        <f>B80*Assumptions!$B$18</f>
        <v/>
      </c>
      <c r="E80" s="335">
        <f>B80*Assumptions!$B$17</f>
        <v/>
      </c>
      <c r="F80" s="335">
        <f>MIN(E80,IF(A80&lt;=$F$12,$J$7*$F$10*$F$11,0))</f>
        <v/>
      </c>
      <c r="G80" s="335">
        <f>MIN(MAX(0,E80-F80),B80*$F$7*$F$8)</f>
        <v/>
      </c>
      <c r="H80" s="335">
        <f>MIN(MAX(0,E80-SUM(F80:G80)),B80*$F$9)</f>
        <v/>
      </c>
      <c r="I80" s="335">
        <f>MIN(MAX(0,E80-SUM(F80:H80)),$J$8*$F$13)</f>
        <v/>
      </c>
      <c r="J80" s="335">
        <f>MIN(MAX(0,E80-SUM(F80:I80)),'Payback Extension'!L65)</f>
        <v/>
      </c>
      <c r="K80" s="335">
        <f>MIN(MAX(0,E80-SUM(F80:J80)),'Payback Extension'!D65*$F$15)</f>
        <v/>
      </c>
      <c r="L80" s="335">
        <f>MIN(MAX(0,E80-SUM(F80:K80)),((MAX(0,MIN(1,(A80-'Scenario Inputs'!$N$14+1)/'Scenario Inputs'!$O$14))*'Scenario Inputs'!$H$14*(1-'Scenario Inputs'!$I$14))+(MAX(0,MIN(1,(A80-'Scenario Inputs'!$N$15+1)/'Scenario Inputs'!$O$15))*'Scenario Inputs'!$H$15*(1-'Scenario Inputs'!$I$15)))*$F$16)</f>
        <v/>
      </c>
      <c r="M80" s="335">
        <f>MIN(MAX(0,E80-SUM(F80:L80)),$J$9*$F$14)</f>
        <v/>
      </c>
      <c r="N80" s="335">
        <f>SUM(F80:M80)</f>
        <v/>
      </c>
      <c r="O80" s="335">
        <f>MAX(0,E80-N80)</f>
        <v/>
      </c>
      <c r="P80" s="359">
        <f>IF(E80=0,0,N80/E80)</f>
        <v/>
      </c>
      <c r="Q80" s="380">
        <f>Q79+O80</f>
        <v/>
      </c>
      <c r="R80" s="335">
        <f>MAX(O80,R81)</f>
        <v/>
      </c>
    </row>
    <row r="81">
      <c r="A81" s="385" t="n">
        <v>62</v>
      </c>
      <c r="B81" s="385">
        <f>MIN(A81,Assumptions!$B$6)*Assumptions!$B$4</f>
        <v/>
      </c>
      <c r="C81" s="335">
        <f>B81*Assumptions!$B$5</f>
        <v/>
      </c>
      <c r="D81" s="335">
        <f>B81*Assumptions!$B$18</f>
        <v/>
      </c>
      <c r="E81" s="335">
        <f>B81*Assumptions!$B$17</f>
        <v/>
      </c>
      <c r="F81" s="335">
        <f>MIN(E81,IF(A81&lt;=$F$12,$J$7*$F$10*$F$11,0))</f>
        <v/>
      </c>
      <c r="G81" s="335">
        <f>MIN(MAX(0,E81-F81),B81*$F$7*$F$8)</f>
        <v/>
      </c>
      <c r="H81" s="335">
        <f>MIN(MAX(0,E81-SUM(F81:G81)),B81*$F$9)</f>
        <v/>
      </c>
      <c r="I81" s="335">
        <f>MIN(MAX(0,E81-SUM(F81:H81)),$J$8*$F$13)</f>
        <v/>
      </c>
      <c r="J81" s="335">
        <f>MIN(MAX(0,E81-SUM(F81:I81)),'Payback Extension'!L66)</f>
        <v/>
      </c>
      <c r="K81" s="335">
        <f>MIN(MAX(0,E81-SUM(F81:J81)),'Payback Extension'!D66*$F$15)</f>
        <v/>
      </c>
      <c r="L81" s="335">
        <f>MIN(MAX(0,E81-SUM(F81:K81)),((MAX(0,MIN(1,(A81-'Scenario Inputs'!$N$14+1)/'Scenario Inputs'!$O$14))*'Scenario Inputs'!$H$14*(1-'Scenario Inputs'!$I$14))+(MAX(0,MIN(1,(A81-'Scenario Inputs'!$N$15+1)/'Scenario Inputs'!$O$15))*'Scenario Inputs'!$H$15*(1-'Scenario Inputs'!$I$15)))*$F$16)</f>
        <v/>
      </c>
      <c r="M81" s="335">
        <f>MIN(MAX(0,E81-SUM(F81:L81)),$J$9*$F$14)</f>
        <v/>
      </c>
      <c r="N81" s="335">
        <f>SUM(F81:M81)</f>
        <v/>
      </c>
      <c r="O81" s="335">
        <f>MAX(0,E81-N81)</f>
        <v/>
      </c>
      <c r="P81" s="359">
        <f>IF(E81=0,0,N81/E81)</f>
        <v/>
      </c>
      <c r="Q81" s="380">
        <f>Q80+O81</f>
        <v/>
      </c>
      <c r="R81" s="335">
        <f>MAX(O81,R82)</f>
        <v/>
      </c>
    </row>
    <row r="82">
      <c r="A82" s="385" t="n">
        <v>63</v>
      </c>
      <c r="B82" s="385">
        <f>MIN(A82,Assumptions!$B$6)*Assumptions!$B$4</f>
        <v/>
      </c>
      <c r="C82" s="335">
        <f>B82*Assumptions!$B$5</f>
        <v/>
      </c>
      <c r="D82" s="335">
        <f>B82*Assumptions!$B$18</f>
        <v/>
      </c>
      <c r="E82" s="335">
        <f>B82*Assumptions!$B$17</f>
        <v/>
      </c>
      <c r="F82" s="335">
        <f>MIN(E82,IF(A82&lt;=$F$12,$J$7*$F$10*$F$11,0))</f>
        <v/>
      </c>
      <c r="G82" s="335">
        <f>MIN(MAX(0,E82-F82),B82*$F$7*$F$8)</f>
        <v/>
      </c>
      <c r="H82" s="335">
        <f>MIN(MAX(0,E82-SUM(F82:G82)),B82*$F$9)</f>
        <v/>
      </c>
      <c r="I82" s="335">
        <f>MIN(MAX(0,E82-SUM(F82:H82)),$J$8*$F$13)</f>
        <v/>
      </c>
      <c r="J82" s="335">
        <f>MIN(MAX(0,E82-SUM(F82:I82)),'Payback Extension'!L67)</f>
        <v/>
      </c>
      <c r="K82" s="335">
        <f>MIN(MAX(0,E82-SUM(F82:J82)),'Payback Extension'!D67*$F$15)</f>
        <v/>
      </c>
      <c r="L82" s="335">
        <f>MIN(MAX(0,E82-SUM(F82:K82)),((MAX(0,MIN(1,(A82-'Scenario Inputs'!$N$14+1)/'Scenario Inputs'!$O$14))*'Scenario Inputs'!$H$14*(1-'Scenario Inputs'!$I$14))+(MAX(0,MIN(1,(A82-'Scenario Inputs'!$N$15+1)/'Scenario Inputs'!$O$15))*'Scenario Inputs'!$H$15*(1-'Scenario Inputs'!$I$15)))*$F$16)</f>
        <v/>
      </c>
      <c r="M82" s="335">
        <f>MIN(MAX(0,E82-SUM(F82:L82)),$J$9*$F$14)</f>
        <v/>
      </c>
      <c r="N82" s="335">
        <f>SUM(F82:M82)</f>
        <v/>
      </c>
      <c r="O82" s="335">
        <f>MAX(0,E82-N82)</f>
        <v/>
      </c>
      <c r="P82" s="359">
        <f>IF(E82=0,0,N82/E82)</f>
        <v/>
      </c>
      <c r="Q82" s="380">
        <f>Q81+O82</f>
        <v/>
      </c>
      <c r="R82" s="335">
        <f>MAX(O82,R83)</f>
        <v/>
      </c>
    </row>
    <row r="83">
      <c r="A83" s="385" t="n">
        <v>64</v>
      </c>
      <c r="B83" s="385">
        <f>MIN(A83,Assumptions!$B$6)*Assumptions!$B$4</f>
        <v/>
      </c>
      <c r="C83" s="335">
        <f>B83*Assumptions!$B$5</f>
        <v/>
      </c>
      <c r="D83" s="335">
        <f>B83*Assumptions!$B$18</f>
        <v/>
      </c>
      <c r="E83" s="335">
        <f>B83*Assumptions!$B$17</f>
        <v/>
      </c>
      <c r="F83" s="335">
        <f>MIN(E83,IF(A83&lt;=$F$12,$J$7*$F$10*$F$11,0))</f>
        <v/>
      </c>
      <c r="G83" s="335">
        <f>MIN(MAX(0,E83-F83),B83*$F$7*$F$8)</f>
        <v/>
      </c>
      <c r="H83" s="335">
        <f>MIN(MAX(0,E83-SUM(F83:G83)),B83*$F$9)</f>
        <v/>
      </c>
      <c r="I83" s="335">
        <f>MIN(MAX(0,E83-SUM(F83:H83)),$J$8*$F$13)</f>
        <v/>
      </c>
      <c r="J83" s="335">
        <f>MIN(MAX(0,E83-SUM(F83:I83)),'Payback Extension'!L68)</f>
        <v/>
      </c>
      <c r="K83" s="335">
        <f>MIN(MAX(0,E83-SUM(F83:J83)),'Payback Extension'!D68*$F$15)</f>
        <v/>
      </c>
      <c r="L83" s="335">
        <f>MIN(MAX(0,E83-SUM(F83:K83)),((MAX(0,MIN(1,(A83-'Scenario Inputs'!$N$14+1)/'Scenario Inputs'!$O$14))*'Scenario Inputs'!$H$14*(1-'Scenario Inputs'!$I$14))+(MAX(0,MIN(1,(A83-'Scenario Inputs'!$N$15+1)/'Scenario Inputs'!$O$15))*'Scenario Inputs'!$H$15*(1-'Scenario Inputs'!$I$15)))*$F$16)</f>
        <v/>
      </c>
      <c r="M83" s="335">
        <f>MIN(MAX(0,E83-SUM(F83:L83)),$J$9*$F$14)</f>
        <v/>
      </c>
      <c r="N83" s="335">
        <f>SUM(F83:M83)</f>
        <v/>
      </c>
      <c r="O83" s="335">
        <f>MAX(0,E83-N83)</f>
        <v/>
      </c>
      <c r="P83" s="359">
        <f>IF(E83=0,0,N83/E83)</f>
        <v/>
      </c>
      <c r="Q83" s="380">
        <f>Q82+O83</f>
        <v/>
      </c>
      <c r="R83" s="335">
        <f>MAX(O83,R84)</f>
        <v/>
      </c>
    </row>
    <row r="84">
      <c r="A84" s="385" t="n">
        <v>65</v>
      </c>
      <c r="B84" s="385">
        <f>MIN(A84,Assumptions!$B$6)*Assumptions!$B$4</f>
        <v/>
      </c>
      <c r="C84" s="335">
        <f>B84*Assumptions!$B$5</f>
        <v/>
      </c>
      <c r="D84" s="335">
        <f>B84*Assumptions!$B$18</f>
        <v/>
      </c>
      <c r="E84" s="335">
        <f>B84*Assumptions!$B$17</f>
        <v/>
      </c>
      <c r="F84" s="335">
        <f>MIN(E84,IF(A84&lt;=$F$12,$J$7*$F$10*$F$11,0))</f>
        <v/>
      </c>
      <c r="G84" s="335">
        <f>MIN(MAX(0,E84-F84),B84*$F$7*$F$8)</f>
        <v/>
      </c>
      <c r="H84" s="335">
        <f>MIN(MAX(0,E84-SUM(F84:G84)),B84*$F$9)</f>
        <v/>
      </c>
      <c r="I84" s="335">
        <f>MIN(MAX(0,E84-SUM(F84:H84)),$J$8*$F$13)</f>
        <v/>
      </c>
      <c r="J84" s="335">
        <f>MIN(MAX(0,E84-SUM(F84:I84)),'Payback Extension'!L69)</f>
        <v/>
      </c>
      <c r="K84" s="335">
        <f>MIN(MAX(0,E84-SUM(F84:J84)),'Payback Extension'!D69*$F$15)</f>
        <v/>
      </c>
      <c r="L84" s="335">
        <f>MIN(MAX(0,E84-SUM(F84:K84)),((MAX(0,MIN(1,(A84-'Scenario Inputs'!$N$14+1)/'Scenario Inputs'!$O$14))*'Scenario Inputs'!$H$14*(1-'Scenario Inputs'!$I$14))+(MAX(0,MIN(1,(A84-'Scenario Inputs'!$N$15+1)/'Scenario Inputs'!$O$15))*'Scenario Inputs'!$H$15*(1-'Scenario Inputs'!$I$15)))*$F$16)</f>
        <v/>
      </c>
      <c r="M84" s="335">
        <f>MIN(MAX(0,E84-SUM(F84:L84)),$J$9*$F$14)</f>
        <v/>
      </c>
      <c r="N84" s="335">
        <f>SUM(F84:M84)</f>
        <v/>
      </c>
      <c r="O84" s="335">
        <f>MAX(0,E84-N84)</f>
        <v/>
      </c>
      <c r="P84" s="359">
        <f>IF(E84=0,0,N84/E84)</f>
        <v/>
      </c>
      <c r="Q84" s="380">
        <f>Q83+O84</f>
        <v/>
      </c>
      <c r="R84" s="335">
        <f>MAX(O84,R85)</f>
        <v/>
      </c>
    </row>
    <row r="85">
      <c r="A85" s="385" t="n">
        <v>66</v>
      </c>
      <c r="B85" s="385">
        <f>MIN(A85,Assumptions!$B$6)*Assumptions!$B$4</f>
        <v/>
      </c>
      <c r="C85" s="335">
        <f>B85*Assumptions!$B$5</f>
        <v/>
      </c>
      <c r="D85" s="335">
        <f>B85*Assumptions!$B$18</f>
        <v/>
      </c>
      <c r="E85" s="335">
        <f>B85*Assumptions!$B$17</f>
        <v/>
      </c>
      <c r="F85" s="335">
        <f>MIN(E85,IF(A85&lt;=$F$12,$J$7*$F$10*$F$11,0))</f>
        <v/>
      </c>
      <c r="G85" s="335">
        <f>MIN(MAX(0,E85-F85),B85*$F$7*$F$8)</f>
        <v/>
      </c>
      <c r="H85" s="335">
        <f>MIN(MAX(0,E85-SUM(F85:G85)),B85*$F$9)</f>
        <v/>
      </c>
      <c r="I85" s="335">
        <f>MIN(MAX(0,E85-SUM(F85:H85)),$J$8*$F$13)</f>
        <v/>
      </c>
      <c r="J85" s="335">
        <f>MIN(MAX(0,E85-SUM(F85:I85)),'Payback Extension'!L70)</f>
        <v/>
      </c>
      <c r="K85" s="335">
        <f>MIN(MAX(0,E85-SUM(F85:J85)),'Payback Extension'!D70*$F$15)</f>
        <v/>
      </c>
      <c r="L85" s="335">
        <f>MIN(MAX(0,E85-SUM(F85:K85)),((MAX(0,MIN(1,(A85-'Scenario Inputs'!$N$14+1)/'Scenario Inputs'!$O$14))*'Scenario Inputs'!$H$14*(1-'Scenario Inputs'!$I$14))+(MAX(0,MIN(1,(A85-'Scenario Inputs'!$N$15+1)/'Scenario Inputs'!$O$15))*'Scenario Inputs'!$H$15*(1-'Scenario Inputs'!$I$15)))*$F$16)</f>
        <v/>
      </c>
      <c r="M85" s="335">
        <f>MIN(MAX(0,E85-SUM(F85:L85)),$J$9*$F$14)</f>
        <v/>
      </c>
      <c r="N85" s="335">
        <f>SUM(F85:M85)</f>
        <v/>
      </c>
      <c r="O85" s="335">
        <f>MAX(0,E85-N85)</f>
        <v/>
      </c>
      <c r="P85" s="359">
        <f>IF(E85=0,0,N85/E85)</f>
        <v/>
      </c>
      <c r="Q85" s="380">
        <f>Q84+O85</f>
        <v/>
      </c>
      <c r="R85" s="335">
        <f>MAX(O85,R86)</f>
        <v/>
      </c>
    </row>
    <row r="86">
      <c r="A86" s="385" t="n">
        <v>67</v>
      </c>
      <c r="B86" s="385">
        <f>MIN(A86,Assumptions!$B$6)*Assumptions!$B$4</f>
        <v/>
      </c>
      <c r="C86" s="335">
        <f>B86*Assumptions!$B$5</f>
        <v/>
      </c>
      <c r="D86" s="335">
        <f>B86*Assumptions!$B$18</f>
        <v/>
      </c>
      <c r="E86" s="335">
        <f>B86*Assumptions!$B$17</f>
        <v/>
      </c>
      <c r="F86" s="335">
        <f>MIN(E86,IF(A86&lt;=$F$12,$J$7*$F$10*$F$11,0))</f>
        <v/>
      </c>
      <c r="G86" s="335">
        <f>MIN(MAX(0,E86-F86),B86*$F$7*$F$8)</f>
        <v/>
      </c>
      <c r="H86" s="335">
        <f>MIN(MAX(0,E86-SUM(F86:G86)),B86*$F$9)</f>
        <v/>
      </c>
      <c r="I86" s="335">
        <f>MIN(MAX(0,E86-SUM(F86:H86)),$J$8*$F$13)</f>
        <v/>
      </c>
      <c r="J86" s="335">
        <f>MIN(MAX(0,E86-SUM(F86:I86)),'Payback Extension'!L71)</f>
        <v/>
      </c>
      <c r="K86" s="335">
        <f>MIN(MAX(0,E86-SUM(F86:J86)),'Payback Extension'!D71*$F$15)</f>
        <v/>
      </c>
      <c r="L86" s="335">
        <f>MIN(MAX(0,E86-SUM(F86:K86)),((MAX(0,MIN(1,(A86-'Scenario Inputs'!$N$14+1)/'Scenario Inputs'!$O$14))*'Scenario Inputs'!$H$14*(1-'Scenario Inputs'!$I$14))+(MAX(0,MIN(1,(A86-'Scenario Inputs'!$N$15+1)/'Scenario Inputs'!$O$15))*'Scenario Inputs'!$H$15*(1-'Scenario Inputs'!$I$15)))*$F$16)</f>
        <v/>
      </c>
      <c r="M86" s="335">
        <f>MIN(MAX(0,E86-SUM(F86:L86)),$J$9*$F$14)</f>
        <v/>
      </c>
      <c r="N86" s="335">
        <f>SUM(F86:M86)</f>
        <v/>
      </c>
      <c r="O86" s="335">
        <f>MAX(0,E86-N86)</f>
        <v/>
      </c>
      <c r="P86" s="359">
        <f>IF(E86=0,0,N86/E86)</f>
        <v/>
      </c>
      <c r="Q86" s="380">
        <f>Q85+O86</f>
        <v/>
      </c>
      <c r="R86" s="335">
        <f>MAX(O86,R87)</f>
        <v/>
      </c>
    </row>
    <row r="87">
      <c r="A87" s="385" t="n">
        <v>68</v>
      </c>
      <c r="B87" s="385">
        <f>MIN(A87,Assumptions!$B$6)*Assumptions!$B$4</f>
        <v/>
      </c>
      <c r="C87" s="335">
        <f>B87*Assumptions!$B$5</f>
        <v/>
      </c>
      <c r="D87" s="335">
        <f>B87*Assumptions!$B$18</f>
        <v/>
      </c>
      <c r="E87" s="335">
        <f>B87*Assumptions!$B$17</f>
        <v/>
      </c>
      <c r="F87" s="335">
        <f>MIN(E87,IF(A87&lt;=$F$12,$J$7*$F$10*$F$11,0))</f>
        <v/>
      </c>
      <c r="G87" s="335">
        <f>MIN(MAX(0,E87-F87),B87*$F$7*$F$8)</f>
        <v/>
      </c>
      <c r="H87" s="335">
        <f>MIN(MAX(0,E87-SUM(F87:G87)),B87*$F$9)</f>
        <v/>
      </c>
      <c r="I87" s="335">
        <f>MIN(MAX(0,E87-SUM(F87:H87)),$J$8*$F$13)</f>
        <v/>
      </c>
      <c r="J87" s="335">
        <f>MIN(MAX(0,E87-SUM(F87:I87)),'Payback Extension'!L72)</f>
        <v/>
      </c>
      <c r="K87" s="335">
        <f>MIN(MAX(0,E87-SUM(F87:J87)),'Payback Extension'!D72*$F$15)</f>
        <v/>
      </c>
      <c r="L87" s="335">
        <f>MIN(MAX(0,E87-SUM(F87:K87)),((MAX(0,MIN(1,(A87-'Scenario Inputs'!$N$14+1)/'Scenario Inputs'!$O$14))*'Scenario Inputs'!$H$14*(1-'Scenario Inputs'!$I$14))+(MAX(0,MIN(1,(A87-'Scenario Inputs'!$N$15+1)/'Scenario Inputs'!$O$15))*'Scenario Inputs'!$H$15*(1-'Scenario Inputs'!$I$15)))*$F$16)</f>
        <v/>
      </c>
      <c r="M87" s="335">
        <f>MIN(MAX(0,E87-SUM(F87:L87)),$J$9*$F$14)</f>
        <v/>
      </c>
      <c r="N87" s="335">
        <f>SUM(F87:M87)</f>
        <v/>
      </c>
      <c r="O87" s="335">
        <f>MAX(0,E87-N87)</f>
        <v/>
      </c>
      <c r="P87" s="359">
        <f>IF(E87=0,0,N87/E87)</f>
        <v/>
      </c>
      <c r="Q87" s="380">
        <f>Q86+O87</f>
        <v/>
      </c>
      <c r="R87" s="335">
        <f>MAX(O87,R88)</f>
        <v/>
      </c>
    </row>
    <row r="88">
      <c r="A88" s="385" t="n">
        <v>69</v>
      </c>
      <c r="B88" s="385">
        <f>MIN(A88,Assumptions!$B$6)*Assumptions!$B$4</f>
        <v/>
      </c>
      <c r="C88" s="335">
        <f>B88*Assumptions!$B$5</f>
        <v/>
      </c>
      <c r="D88" s="335">
        <f>B88*Assumptions!$B$18</f>
        <v/>
      </c>
      <c r="E88" s="335">
        <f>B88*Assumptions!$B$17</f>
        <v/>
      </c>
      <c r="F88" s="335">
        <f>MIN(E88,IF(A88&lt;=$F$12,$J$7*$F$10*$F$11,0))</f>
        <v/>
      </c>
      <c r="G88" s="335">
        <f>MIN(MAX(0,E88-F88),B88*$F$7*$F$8)</f>
        <v/>
      </c>
      <c r="H88" s="335">
        <f>MIN(MAX(0,E88-SUM(F88:G88)),B88*$F$9)</f>
        <v/>
      </c>
      <c r="I88" s="335">
        <f>MIN(MAX(0,E88-SUM(F88:H88)),$J$8*$F$13)</f>
        <v/>
      </c>
      <c r="J88" s="335">
        <f>MIN(MAX(0,E88-SUM(F88:I88)),'Payback Extension'!L73)</f>
        <v/>
      </c>
      <c r="K88" s="335">
        <f>MIN(MAX(0,E88-SUM(F88:J88)),'Payback Extension'!D73*$F$15)</f>
        <v/>
      </c>
      <c r="L88" s="335">
        <f>MIN(MAX(0,E88-SUM(F88:K88)),((MAX(0,MIN(1,(A88-'Scenario Inputs'!$N$14+1)/'Scenario Inputs'!$O$14))*'Scenario Inputs'!$H$14*(1-'Scenario Inputs'!$I$14))+(MAX(0,MIN(1,(A88-'Scenario Inputs'!$N$15+1)/'Scenario Inputs'!$O$15))*'Scenario Inputs'!$H$15*(1-'Scenario Inputs'!$I$15)))*$F$16)</f>
        <v/>
      </c>
      <c r="M88" s="335">
        <f>MIN(MAX(0,E88-SUM(F88:L88)),$J$9*$F$14)</f>
        <v/>
      </c>
      <c r="N88" s="335">
        <f>SUM(F88:M88)</f>
        <v/>
      </c>
      <c r="O88" s="335">
        <f>MAX(0,E88-N88)</f>
        <v/>
      </c>
      <c r="P88" s="359">
        <f>IF(E88=0,0,N88/E88)</f>
        <v/>
      </c>
      <c r="Q88" s="380">
        <f>Q87+O88</f>
        <v/>
      </c>
      <c r="R88" s="335">
        <f>MAX(O88,R89)</f>
        <v/>
      </c>
    </row>
    <row r="89">
      <c r="A89" s="385" t="n">
        <v>70</v>
      </c>
      <c r="B89" s="385">
        <f>MIN(A89,Assumptions!$B$6)*Assumptions!$B$4</f>
        <v/>
      </c>
      <c r="C89" s="335">
        <f>B89*Assumptions!$B$5</f>
        <v/>
      </c>
      <c r="D89" s="335">
        <f>B89*Assumptions!$B$18</f>
        <v/>
      </c>
      <c r="E89" s="335">
        <f>B89*Assumptions!$B$17</f>
        <v/>
      </c>
      <c r="F89" s="335">
        <f>MIN(E89,IF(A89&lt;=$F$12,$J$7*$F$10*$F$11,0))</f>
        <v/>
      </c>
      <c r="G89" s="335">
        <f>MIN(MAX(0,E89-F89),B89*$F$7*$F$8)</f>
        <v/>
      </c>
      <c r="H89" s="335">
        <f>MIN(MAX(0,E89-SUM(F89:G89)),B89*$F$9)</f>
        <v/>
      </c>
      <c r="I89" s="335">
        <f>MIN(MAX(0,E89-SUM(F89:H89)),$J$8*$F$13)</f>
        <v/>
      </c>
      <c r="J89" s="335">
        <f>MIN(MAX(0,E89-SUM(F89:I89)),'Payback Extension'!L74)</f>
        <v/>
      </c>
      <c r="K89" s="335">
        <f>MIN(MAX(0,E89-SUM(F89:J89)),'Payback Extension'!D74*$F$15)</f>
        <v/>
      </c>
      <c r="L89" s="335">
        <f>MIN(MAX(0,E89-SUM(F89:K89)),((MAX(0,MIN(1,(A89-'Scenario Inputs'!$N$14+1)/'Scenario Inputs'!$O$14))*'Scenario Inputs'!$H$14*(1-'Scenario Inputs'!$I$14))+(MAX(0,MIN(1,(A89-'Scenario Inputs'!$N$15+1)/'Scenario Inputs'!$O$15))*'Scenario Inputs'!$H$15*(1-'Scenario Inputs'!$I$15)))*$F$16)</f>
        <v/>
      </c>
      <c r="M89" s="335">
        <f>MIN(MAX(0,E89-SUM(F89:L89)),$J$9*$F$14)</f>
        <v/>
      </c>
      <c r="N89" s="335">
        <f>SUM(F89:M89)</f>
        <v/>
      </c>
      <c r="O89" s="335">
        <f>MAX(0,E89-N89)</f>
        <v/>
      </c>
      <c r="P89" s="359">
        <f>IF(E89=0,0,N89/E89)</f>
        <v/>
      </c>
      <c r="Q89" s="380">
        <f>Q88+O89</f>
        <v/>
      </c>
      <c r="R89" s="335">
        <f>MAX(O89,R90)</f>
        <v/>
      </c>
    </row>
    <row r="90">
      <c r="A90" s="385" t="n">
        <v>71</v>
      </c>
      <c r="B90" s="385">
        <f>MIN(A90,Assumptions!$B$6)*Assumptions!$B$4</f>
        <v/>
      </c>
      <c r="C90" s="335">
        <f>B90*Assumptions!$B$5</f>
        <v/>
      </c>
      <c r="D90" s="335">
        <f>B90*Assumptions!$B$18</f>
        <v/>
      </c>
      <c r="E90" s="335">
        <f>B90*Assumptions!$B$17</f>
        <v/>
      </c>
      <c r="F90" s="335">
        <f>MIN(E90,IF(A90&lt;=$F$12,$J$7*$F$10*$F$11,0))</f>
        <v/>
      </c>
      <c r="G90" s="335">
        <f>MIN(MAX(0,E90-F90),B90*$F$7*$F$8)</f>
        <v/>
      </c>
      <c r="H90" s="335">
        <f>MIN(MAX(0,E90-SUM(F90:G90)),B90*$F$9)</f>
        <v/>
      </c>
      <c r="I90" s="335">
        <f>MIN(MAX(0,E90-SUM(F90:H90)),$J$8*$F$13)</f>
        <v/>
      </c>
      <c r="J90" s="335">
        <f>MIN(MAX(0,E90-SUM(F90:I90)),'Payback Extension'!L75)</f>
        <v/>
      </c>
      <c r="K90" s="335">
        <f>MIN(MAX(0,E90-SUM(F90:J90)),'Payback Extension'!D75*$F$15)</f>
        <v/>
      </c>
      <c r="L90" s="335">
        <f>MIN(MAX(0,E90-SUM(F90:K90)),((MAX(0,MIN(1,(A90-'Scenario Inputs'!$N$14+1)/'Scenario Inputs'!$O$14))*'Scenario Inputs'!$H$14*(1-'Scenario Inputs'!$I$14))+(MAX(0,MIN(1,(A90-'Scenario Inputs'!$N$15+1)/'Scenario Inputs'!$O$15))*'Scenario Inputs'!$H$15*(1-'Scenario Inputs'!$I$15)))*$F$16)</f>
        <v/>
      </c>
      <c r="M90" s="335">
        <f>MIN(MAX(0,E90-SUM(F90:L90)),$J$9*$F$14)</f>
        <v/>
      </c>
      <c r="N90" s="335">
        <f>SUM(F90:M90)</f>
        <v/>
      </c>
      <c r="O90" s="335">
        <f>MAX(0,E90-N90)</f>
        <v/>
      </c>
      <c r="P90" s="359">
        <f>IF(E90=0,0,N90/E90)</f>
        <v/>
      </c>
      <c r="Q90" s="380">
        <f>Q89+O90</f>
        <v/>
      </c>
      <c r="R90" s="335">
        <f>MAX(O90,R91)</f>
        <v/>
      </c>
    </row>
    <row r="91">
      <c r="A91" s="385" t="n">
        <v>72</v>
      </c>
      <c r="B91" s="385">
        <f>MIN(A91,Assumptions!$B$6)*Assumptions!$B$4</f>
        <v/>
      </c>
      <c r="C91" s="335">
        <f>B91*Assumptions!$B$5</f>
        <v/>
      </c>
      <c r="D91" s="335">
        <f>B91*Assumptions!$B$18</f>
        <v/>
      </c>
      <c r="E91" s="335">
        <f>B91*Assumptions!$B$17</f>
        <v/>
      </c>
      <c r="F91" s="335">
        <f>MIN(E91,IF(A91&lt;=$F$12,$J$7*$F$10*$F$11,0))</f>
        <v/>
      </c>
      <c r="G91" s="335">
        <f>MIN(MAX(0,E91-F91),B91*$F$7*$F$8)</f>
        <v/>
      </c>
      <c r="H91" s="335">
        <f>MIN(MAX(0,E91-SUM(F91:G91)),B91*$F$9)</f>
        <v/>
      </c>
      <c r="I91" s="335">
        <f>MIN(MAX(0,E91-SUM(F91:H91)),$J$8*$F$13)</f>
        <v/>
      </c>
      <c r="J91" s="335">
        <f>MIN(MAX(0,E91-SUM(F91:I91)),'Payback Extension'!L76)</f>
        <v/>
      </c>
      <c r="K91" s="335">
        <f>MIN(MAX(0,E91-SUM(F91:J91)),'Payback Extension'!D76*$F$15)</f>
        <v/>
      </c>
      <c r="L91" s="335">
        <f>MIN(MAX(0,E91-SUM(F91:K91)),((MAX(0,MIN(1,(A91-'Scenario Inputs'!$N$14+1)/'Scenario Inputs'!$O$14))*'Scenario Inputs'!$H$14*(1-'Scenario Inputs'!$I$14))+(MAX(0,MIN(1,(A91-'Scenario Inputs'!$N$15+1)/'Scenario Inputs'!$O$15))*'Scenario Inputs'!$H$15*(1-'Scenario Inputs'!$I$15)))*$F$16)</f>
        <v/>
      </c>
      <c r="M91" s="335">
        <f>MIN(MAX(0,E91-SUM(F91:L91)),$J$9*$F$14)</f>
        <v/>
      </c>
      <c r="N91" s="335">
        <f>SUM(F91:M91)</f>
        <v/>
      </c>
      <c r="O91" s="335">
        <f>MAX(0,E91-N91)</f>
        <v/>
      </c>
      <c r="P91" s="359">
        <f>IF(E91=0,0,N91/E91)</f>
        <v/>
      </c>
      <c r="Q91" s="380">
        <f>Q90+O91</f>
        <v/>
      </c>
      <c r="R91" s="335">
        <f>MAX(O91,R92)</f>
        <v/>
      </c>
    </row>
    <row r="92">
      <c r="A92" s="385" t="n">
        <v>73</v>
      </c>
      <c r="B92" s="385">
        <f>MIN(A92,Assumptions!$B$6)*Assumptions!$B$4</f>
        <v/>
      </c>
      <c r="C92" s="335">
        <f>B92*Assumptions!$B$5</f>
        <v/>
      </c>
      <c r="D92" s="335">
        <f>B92*Assumptions!$B$18</f>
        <v/>
      </c>
      <c r="E92" s="335">
        <f>B92*Assumptions!$B$17</f>
        <v/>
      </c>
      <c r="F92" s="335">
        <f>MIN(E92,IF(A92&lt;=$F$12,$J$7*$F$10*$F$11,0))</f>
        <v/>
      </c>
      <c r="G92" s="335">
        <f>MIN(MAX(0,E92-F92),B92*$F$7*$F$8)</f>
        <v/>
      </c>
      <c r="H92" s="335">
        <f>MIN(MAX(0,E92-SUM(F92:G92)),B92*$F$9)</f>
        <v/>
      </c>
      <c r="I92" s="335">
        <f>MIN(MAX(0,E92-SUM(F92:H92)),$J$8*$F$13)</f>
        <v/>
      </c>
      <c r="J92" s="335">
        <f>MIN(MAX(0,E92-SUM(F92:I92)),'Payback Extension'!L77)</f>
        <v/>
      </c>
      <c r="K92" s="335">
        <f>MIN(MAX(0,E92-SUM(F92:J92)),'Payback Extension'!D77*$F$15)</f>
        <v/>
      </c>
      <c r="L92" s="335">
        <f>MIN(MAX(0,E92-SUM(F92:K92)),((MAX(0,MIN(1,(A92-'Scenario Inputs'!$N$14+1)/'Scenario Inputs'!$O$14))*'Scenario Inputs'!$H$14*(1-'Scenario Inputs'!$I$14))+(MAX(0,MIN(1,(A92-'Scenario Inputs'!$N$15+1)/'Scenario Inputs'!$O$15))*'Scenario Inputs'!$H$15*(1-'Scenario Inputs'!$I$15)))*$F$16)</f>
        <v/>
      </c>
      <c r="M92" s="335">
        <f>MIN(MAX(0,E92-SUM(F92:L92)),$J$9*$F$14)</f>
        <v/>
      </c>
      <c r="N92" s="335">
        <f>SUM(F92:M92)</f>
        <v/>
      </c>
      <c r="O92" s="335">
        <f>MAX(0,E92-N92)</f>
        <v/>
      </c>
      <c r="P92" s="359">
        <f>IF(E92=0,0,N92/E92)</f>
        <v/>
      </c>
      <c r="Q92" s="380">
        <f>Q91+O92</f>
        <v/>
      </c>
      <c r="R92" s="335">
        <f>MAX(O92,R93)</f>
        <v/>
      </c>
    </row>
    <row r="93">
      <c r="A93" s="385" t="n">
        <v>74</v>
      </c>
      <c r="B93" s="385">
        <f>MIN(A93,Assumptions!$B$6)*Assumptions!$B$4</f>
        <v/>
      </c>
      <c r="C93" s="335">
        <f>B93*Assumptions!$B$5</f>
        <v/>
      </c>
      <c r="D93" s="335">
        <f>B93*Assumptions!$B$18</f>
        <v/>
      </c>
      <c r="E93" s="335">
        <f>B93*Assumptions!$B$17</f>
        <v/>
      </c>
      <c r="F93" s="335">
        <f>MIN(E93,IF(A93&lt;=$F$12,$J$7*$F$10*$F$11,0))</f>
        <v/>
      </c>
      <c r="G93" s="335">
        <f>MIN(MAX(0,E93-F93),B93*$F$7*$F$8)</f>
        <v/>
      </c>
      <c r="H93" s="335">
        <f>MIN(MAX(0,E93-SUM(F93:G93)),B93*$F$9)</f>
        <v/>
      </c>
      <c r="I93" s="335">
        <f>MIN(MAX(0,E93-SUM(F93:H93)),$J$8*$F$13)</f>
        <v/>
      </c>
      <c r="J93" s="335">
        <f>MIN(MAX(0,E93-SUM(F93:I93)),'Payback Extension'!L78)</f>
        <v/>
      </c>
      <c r="K93" s="335">
        <f>MIN(MAX(0,E93-SUM(F93:J93)),'Payback Extension'!D78*$F$15)</f>
        <v/>
      </c>
      <c r="L93" s="335">
        <f>MIN(MAX(0,E93-SUM(F93:K93)),((MAX(0,MIN(1,(A93-'Scenario Inputs'!$N$14+1)/'Scenario Inputs'!$O$14))*'Scenario Inputs'!$H$14*(1-'Scenario Inputs'!$I$14))+(MAX(0,MIN(1,(A93-'Scenario Inputs'!$N$15+1)/'Scenario Inputs'!$O$15))*'Scenario Inputs'!$H$15*(1-'Scenario Inputs'!$I$15)))*$F$16)</f>
        <v/>
      </c>
      <c r="M93" s="335">
        <f>MIN(MAX(0,E93-SUM(F93:L93)),$J$9*$F$14)</f>
        <v/>
      </c>
      <c r="N93" s="335">
        <f>SUM(F93:M93)</f>
        <v/>
      </c>
      <c r="O93" s="335">
        <f>MAX(0,E93-N93)</f>
        <v/>
      </c>
      <c r="P93" s="359">
        <f>IF(E93=0,0,N93/E93)</f>
        <v/>
      </c>
      <c r="Q93" s="380">
        <f>Q92+O93</f>
        <v/>
      </c>
      <c r="R93" s="335">
        <f>MAX(O93,R94)</f>
        <v/>
      </c>
    </row>
    <row r="94">
      <c r="A94" s="385" t="n">
        <v>75</v>
      </c>
      <c r="B94" s="385">
        <f>MIN(A94,Assumptions!$B$6)*Assumptions!$B$4</f>
        <v/>
      </c>
      <c r="C94" s="335">
        <f>B94*Assumptions!$B$5</f>
        <v/>
      </c>
      <c r="D94" s="335">
        <f>B94*Assumptions!$B$18</f>
        <v/>
      </c>
      <c r="E94" s="335">
        <f>B94*Assumptions!$B$17</f>
        <v/>
      </c>
      <c r="F94" s="335">
        <f>MIN(E94,IF(A94&lt;=$F$12,$J$7*$F$10*$F$11,0))</f>
        <v/>
      </c>
      <c r="G94" s="335">
        <f>MIN(MAX(0,E94-F94),B94*$F$7*$F$8)</f>
        <v/>
      </c>
      <c r="H94" s="335">
        <f>MIN(MAX(0,E94-SUM(F94:G94)),B94*$F$9)</f>
        <v/>
      </c>
      <c r="I94" s="335">
        <f>MIN(MAX(0,E94-SUM(F94:H94)),$J$8*$F$13)</f>
        <v/>
      </c>
      <c r="J94" s="335">
        <f>MIN(MAX(0,E94-SUM(F94:I94)),'Payback Extension'!L79)</f>
        <v/>
      </c>
      <c r="K94" s="335">
        <f>MIN(MAX(0,E94-SUM(F94:J94)),'Payback Extension'!D79*$F$15)</f>
        <v/>
      </c>
      <c r="L94" s="335">
        <f>MIN(MAX(0,E94-SUM(F94:K94)),((MAX(0,MIN(1,(A94-'Scenario Inputs'!$N$14+1)/'Scenario Inputs'!$O$14))*'Scenario Inputs'!$H$14*(1-'Scenario Inputs'!$I$14))+(MAX(0,MIN(1,(A94-'Scenario Inputs'!$N$15+1)/'Scenario Inputs'!$O$15))*'Scenario Inputs'!$H$15*(1-'Scenario Inputs'!$I$15)))*$F$16)</f>
        <v/>
      </c>
      <c r="M94" s="335">
        <f>MIN(MAX(0,E94-SUM(F94:L94)),$J$9*$F$14)</f>
        <v/>
      </c>
      <c r="N94" s="335">
        <f>SUM(F94:M94)</f>
        <v/>
      </c>
      <c r="O94" s="335">
        <f>MAX(0,E94-N94)</f>
        <v/>
      </c>
      <c r="P94" s="359">
        <f>IF(E94=0,0,N94/E94)</f>
        <v/>
      </c>
      <c r="Q94" s="380">
        <f>Q93+O94</f>
        <v/>
      </c>
      <c r="R94" s="335">
        <f>MAX(O94,R95)</f>
        <v/>
      </c>
    </row>
    <row r="95">
      <c r="A95" s="385" t="n">
        <v>76</v>
      </c>
      <c r="B95" s="385">
        <f>MIN(A95,Assumptions!$B$6)*Assumptions!$B$4</f>
        <v/>
      </c>
      <c r="C95" s="335">
        <f>B95*Assumptions!$B$5</f>
        <v/>
      </c>
      <c r="D95" s="335">
        <f>B95*Assumptions!$B$18</f>
        <v/>
      </c>
      <c r="E95" s="335">
        <f>B95*Assumptions!$B$17</f>
        <v/>
      </c>
      <c r="F95" s="335">
        <f>MIN(E95,IF(A95&lt;=$F$12,$J$7*$F$10*$F$11,0))</f>
        <v/>
      </c>
      <c r="G95" s="335">
        <f>MIN(MAX(0,E95-F95),B95*$F$7*$F$8)</f>
        <v/>
      </c>
      <c r="H95" s="335">
        <f>MIN(MAX(0,E95-SUM(F95:G95)),B95*$F$9)</f>
        <v/>
      </c>
      <c r="I95" s="335">
        <f>MIN(MAX(0,E95-SUM(F95:H95)),$J$8*$F$13)</f>
        <v/>
      </c>
      <c r="J95" s="335">
        <f>MIN(MAX(0,E95-SUM(F95:I95)),'Payback Extension'!L80)</f>
        <v/>
      </c>
      <c r="K95" s="335">
        <f>MIN(MAX(0,E95-SUM(F95:J95)),'Payback Extension'!D80*$F$15)</f>
        <v/>
      </c>
      <c r="L95" s="335">
        <f>MIN(MAX(0,E95-SUM(F95:K95)),((MAX(0,MIN(1,(A95-'Scenario Inputs'!$N$14+1)/'Scenario Inputs'!$O$14))*'Scenario Inputs'!$H$14*(1-'Scenario Inputs'!$I$14))+(MAX(0,MIN(1,(A95-'Scenario Inputs'!$N$15+1)/'Scenario Inputs'!$O$15))*'Scenario Inputs'!$H$15*(1-'Scenario Inputs'!$I$15)))*$F$16)</f>
        <v/>
      </c>
      <c r="M95" s="335">
        <f>MIN(MAX(0,E95-SUM(F95:L95)),$J$9*$F$14)</f>
        <v/>
      </c>
      <c r="N95" s="335">
        <f>SUM(F95:M95)</f>
        <v/>
      </c>
      <c r="O95" s="335">
        <f>MAX(0,E95-N95)</f>
        <v/>
      </c>
      <c r="P95" s="359">
        <f>IF(E95=0,0,N95/E95)</f>
        <v/>
      </c>
      <c r="Q95" s="380">
        <f>Q94+O95</f>
        <v/>
      </c>
      <c r="R95" s="335">
        <f>MAX(O95,R96)</f>
        <v/>
      </c>
    </row>
    <row r="96">
      <c r="A96" s="385" t="n">
        <v>77</v>
      </c>
      <c r="B96" s="385">
        <f>MIN(A96,Assumptions!$B$6)*Assumptions!$B$4</f>
        <v/>
      </c>
      <c r="C96" s="335">
        <f>B96*Assumptions!$B$5</f>
        <v/>
      </c>
      <c r="D96" s="335">
        <f>B96*Assumptions!$B$18</f>
        <v/>
      </c>
      <c r="E96" s="335">
        <f>B96*Assumptions!$B$17</f>
        <v/>
      </c>
      <c r="F96" s="335">
        <f>MIN(E96,IF(A96&lt;=$F$12,$J$7*$F$10*$F$11,0))</f>
        <v/>
      </c>
      <c r="G96" s="335">
        <f>MIN(MAX(0,E96-F96),B96*$F$7*$F$8)</f>
        <v/>
      </c>
      <c r="H96" s="335">
        <f>MIN(MAX(0,E96-SUM(F96:G96)),B96*$F$9)</f>
        <v/>
      </c>
      <c r="I96" s="335">
        <f>MIN(MAX(0,E96-SUM(F96:H96)),$J$8*$F$13)</f>
        <v/>
      </c>
      <c r="J96" s="335">
        <f>MIN(MAX(0,E96-SUM(F96:I96)),'Payback Extension'!L81)</f>
        <v/>
      </c>
      <c r="K96" s="335">
        <f>MIN(MAX(0,E96-SUM(F96:J96)),'Payback Extension'!D81*$F$15)</f>
        <v/>
      </c>
      <c r="L96" s="335">
        <f>MIN(MAX(0,E96-SUM(F96:K96)),((MAX(0,MIN(1,(A96-'Scenario Inputs'!$N$14+1)/'Scenario Inputs'!$O$14))*'Scenario Inputs'!$H$14*(1-'Scenario Inputs'!$I$14))+(MAX(0,MIN(1,(A96-'Scenario Inputs'!$N$15+1)/'Scenario Inputs'!$O$15))*'Scenario Inputs'!$H$15*(1-'Scenario Inputs'!$I$15)))*$F$16)</f>
        <v/>
      </c>
      <c r="M96" s="335">
        <f>MIN(MAX(0,E96-SUM(F96:L96)),$J$9*$F$14)</f>
        <v/>
      </c>
      <c r="N96" s="335">
        <f>SUM(F96:M96)</f>
        <v/>
      </c>
      <c r="O96" s="335">
        <f>MAX(0,E96-N96)</f>
        <v/>
      </c>
      <c r="P96" s="359">
        <f>IF(E96=0,0,N96/E96)</f>
        <v/>
      </c>
      <c r="Q96" s="380">
        <f>Q95+O96</f>
        <v/>
      </c>
      <c r="R96" s="335">
        <f>MAX(O96,R97)</f>
        <v/>
      </c>
    </row>
    <row r="97">
      <c r="A97" s="385" t="n">
        <v>78</v>
      </c>
      <c r="B97" s="385">
        <f>MIN(A97,Assumptions!$B$6)*Assumptions!$B$4</f>
        <v/>
      </c>
      <c r="C97" s="335">
        <f>B97*Assumptions!$B$5</f>
        <v/>
      </c>
      <c r="D97" s="335">
        <f>B97*Assumptions!$B$18</f>
        <v/>
      </c>
      <c r="E97" s="335">
        <f>B97*Assumptions!$B$17</f>
        <v/>
      </c>
      <c r="F97" s="335">
        <f>MIN(E97,IF(A97&lt;=$F$12,$J$7*$F$10*$F$11,0))</f>
        <v/>
      </c>
      <c r="G97" s="335">
        <f>MIN(MAX(0,E97-F97),B97*$F$7*$F$8)</f>
        <v/>
      </c>
      <c r="H97" s="335">
        <f>MIN(MAX(0,E97-SUM(F97:G97)),B97*$F$9)</f>
        <v/>
      </c>
      <c r="I97" s="335">
        <f>MIN(MAX(0,E97-SUM(F97:H97)),$J$8*$F$13)</f>
        <v/>
      </c>
      <c r="J97" s="335">
        <f>MIN(MAX(0,E97-SUM(F97:I97)),'Payback Extension'!L82)</f>
        <v/>
      </c>
      <c r="K97" s="335">
        <f>MIN(MAX(0,E97-SUM(F97:J97)),'Payback Extension'!D82*$F$15)</f>
        <v/>
      </c>
      <c r="L97" s="335">
        <f>MIN(MAX(0,E97-SUM(F97:K97)),((MAX(0,MIN(1,(A97-'Scenario Inputs'!$N$14+1)/'Scenario Inputs'!$O$14))*'Scenario Inputs'!$H$14*(1-'Scenario Inputs'!$I$14))+(MAX(0,MIN(1,(A97-'Scenario Inputs'!$N$15+1)/'Scenario Inputs'!$O$15))*'Scenario Inputs'!$H$15*(1-'Scenario Inputs'!$I$15)))*$F$16)</f>
        <v/>
      </c>
      <c r="M97" s="335">
        <f>MIN(MAX(0,E97-SUM(F97:L97)),$J$9*$F$14)</f>
        <v/>
      </c>
      <c r="N97" s="335">
        <f>SUM(F97:M97)</f>
        <v/>
      </c>
      <c r="O97" s="335">
        <f>MAX(0,E97-N97)</f>
        <v/>
      </c>
      <c r="P97" s="359">
        <f>IF(E97=0,0,N97/E97)</f>
        <v/>
      </c>
      <c r="Q97" s="380">
        <f>Q96+O97</f>
        <v/>
      </c>
      <c r="R97" s="335">
        <f>MAX(O97,R98)</f>
        <v/>
      </c>
    </row>
    <row r="98">
      <c r="A98" s="385" t="n">
        <v>79</v>
      </c>
      <c r="B98" s="385">
        <f>MIN(A98,Assumptions!$B$6)*Assumptions!$B$4</f>
        <v/>
      </c>
      <c r="C98" s="335">
        <f>B98*Assumptions!$B$5</f>
        <v/>
      </c>
      <c r="D98" s="335">
        <f>B98*Assumptions!$B$18</f>
        <v/>
      </c>
      <c r="E98" s="335">
        <f>B98*Assumptions!$B$17</f>
        <v/>
      </c>
      <c r="F98" s="335">
        <f>MIN(E98,IF(A98&lt;=$F$12,$J$7*$F$10*$F$11,0))</f>
        <v/>
      </c>
      <c r="G98" s="335">
        <f>MIN(MAX(0,E98-F98),B98*$F$7*$F$8)</f>
        <v/>
      </c>
      <c r="H98" s="335">
        <f>MIN(MAX(0,E98-SUM(F98:G98)),B98*$F$9)</f>
        <v/>
      </c>
      <c r="I98" s="335">
        <f>MIN(MAX(0,E98-SUM(F98:H98)),$J$8*$F$13)</f>
        <v/>
      </c>
      <c r="J98" s="335">
        <f>MIN(MAX(0,E98-SUM(F98:I98)),'Payback Extension'!L83)</f>
        <v/>
      </c>
      <c r="K98" s="335">
        <f>MIN(MAX(0,E98-SUM(F98:J98)),'Payback Extension'!D83*$F$15)</f>
        <v/>
      </c>
      <c r="L98" s="335">
        <f>MIN(MAX(0,E98-SUM(F98:K98)),((MAX(0,MIN(1,(A98-'Scenario Inputs'!$N$14+1)/'Scenario Inputs'!$O$14))*'Scenario Inputs'!$H$14*(1-'Scenario Inputs'!$I$14))+(MAX(0,MIN(1,(A98-'Scenario Inputs'!$N$15+1)/'Scenario Inputs'!$O$15))*'Scenario Inputs'!$H$15*(1-'Scenario Inputs'!$I$15)))*$F$16)</f>
        <v/>
      </c>
      <c r="M98" s="335">
        <f>MIN(MAX(0,E98-SUM(F98:L98)),$J$9*$F$14)</f>
        <v/>
      </c>
      <c r="N98" s="335">
        <f>SUM(F98:M98)</f>
        <v/>
      </c>
      <c r="O98" s="335">
        <f>MAX(0,E98-N98)</f>
        <v/>
      </c>
      <c r="P98" s="359">
        <f>IF(E98=0,0,N98/E98)</f>
        <v/>
      </c>
      <c r="Q98" s="380">
        <f>Q97+O98</f>
        <v/>
      </c>
      <c r="R98" s="335">
        <f>MAX(O98,R99)</f>
        <v/>
      </c>
    </row>
    <row r="99">
      <c r="A99" s="385" t="n">
        <v>80</v>
      </c>
      <c r="B99" s="385">
        <f>MIN(A99,Assumptions!$B$6)*Assumptions!$B$4</f>
        <v/>
      </c>
      <c r="C99" s="335">
        <f>B99*Assumptions!$B$5</f>
        <v/>
      </c>
      <c r="D99" s="335">
        <f>B99*Assumptions!$B$18</f>
        <v/>
      </c>
      <c r="E99" s="335">
        <f>B99*Assumptions!$B$17</f>
        <v/>
      </c>
      <c r="F99" s="335">
        <f>MIN(E99,IF(A99&lt;=$F$12,$J$7*$F$10*$F$11,0))</f>
        <v/>
      </c>
      <c r="G99" s="335">
        <f>MIN(MAX(0,E99-F99),B99*$F$7*$F$8)</f>
        <v/>
      </c>
      <c r="H99" s="335">
        <f>MIN(MAX(0,E99-SUM(F99:G99)),B99*$F$9)</f>
        <v/>
      </c>
      <c r="I99" s="335">
        <f>MIN(MAX(0,E99-SUM(F99:H99)),$J$8*$F$13)</f>
        <v/>
      </c>
      <c r="J99" s="335">
        <f>MIN(MAX(0,E99-SUM(F99:I99)),'Payback Extension'!L84)</f>
        <v/>
      </c>
      <c r="K99" s="335">
        <f>MIN(MAX(0,E99-SUM(F99:J99)),'Payback Extension'!D84*$F$15)</f>
        <v/>
      </c>
      <c r="L99" s="335">
        <f>MIN(MAX(0,E99-SUM(F99:K99)),((MAX(0,MIN(1,(A99-'Scenario Inputs'!$N$14+1)/'Scenario Inputs'!$O$14))*'Scenario Inputs'!$H$14*(1-'Scenario Inputs'!$I$14))+(MAX(0,MIN(1,(A99-'Scenario Inputs'!$N$15+1)/'Scenario Inputs'!$O$15))*'Scenario Inputs'!$H$15*(1-'Scenario Inputs'!$I$15)))*$F$16)</f>
        <v/>
      </c>
      <c r="M99" s="335">
        <f>MIN(MAX(0,E99-SUM(F99:L99)),$J$9*$F$14)</f>
        <v/>
      </c>
      <c r="N99" s="335">
        <f>SUM(F99:M99)</f>
        <v/>
      </c>
      <c r="O99" s="335">
        <f>MAX(0,E99-N99)</f>
        <v/>
      </c>
      <c r="P99" s="359">
        <f>IF(E99=0,0,N99/E99)</f>
        <v/>
      </c>
      <c r="Q99" s="380">
        <f>Q98+O99</f>
        <v/>
      </c>
      <c r="R99" s="335">
        <f>MAX(O99,R100)</f>
        <v/>
      </c>
    </row>
    <row r="100">
      <c r="A100" s="385" t="n">
        <v>81</v>
      </c>
      <c r="B100" s="385">
        <f>MIN(A100,Assumptions!$B$6)*Assumptions!$B$4</f>
        <v/>
      </c>
      <c r="C100" s="335">
        <f>B100*Assumptions!$B$5</f>
        <v/>
      </c>
      <c r="D100" s="335">
        <f>B100*Assumptions!$B$18</f>
        <v/>
      </c>
      <c r="E100" s="335">
        <f>B100*Assumptions!$B$17</f>
        <v/>
      </c>
      <c r="F100" s="335">
        <f>MIN(E100,IF(A100&lt;=$F$12,$J$7*$F$10*$F$11,0))</f>
        <v/>
      </c>
      <c r="G100" s="335">
        <f>MIN(MAX(0,E100-F100),B100*$F$7*$F$8)</f>
        <v/>
      </c>
      <c r="H100" s="335">
        <f>MIN(MAX(0,E100-SUM(F100:G100)),B100*$F$9)</f>
        <v/>
      </c>
      <c r="I100" s="335">
        <f>MIN(MAX(0,E100-SUM(F100:H100)),$J$8*$F$13)</f>
        <v/>
      </c>
      <c r="J100" s="335">
        <f>MIN(MAX(0,E100-SUM(F100:I100)),'Payback Extension'!L85)</f>
        <v/>
      </c>
      <c r="K100" s="335">
        <f>MIN(MAX(0,E100-SUM(F100:J100)),'Payback Extension'!D85*$F$15)</f>
        <v/>
      </c>
      <c r="L100" s="335">
        <f>MIN(MAX(0,E100-SUM(F100:K100)),((MAX(0,MIN(1,(A100-'Scenario Inputs'!$N$14+1)/'Scenario Inputs'!$O$14))*'Scenario Inputs'!$H$14*(1-'Scenario Inputs'!$I$14))+(MAX(0,MIN(1,(A100-'Scenario Inputs'!$N$15+1)/'Scenario Inputs'!$O$15))*'Scenario Inputs'!$H$15*(1-'Scenario Inputs'!$I$15)))*$F$16)</f>
        <v/>
      </c>
      <c r="M100" s="335">
        <f>MIN(MAX(0,E100-SUM(F100:L100)),$J$9*$F$14)</f>
        <v/>
      </c>
      <c r="N100" s="335">
        <f>SUM(F100:M100)</f>
        <v/>
      </c>
      <c r="O100" s="335">
        <f>MAX(0,E100-N100)</f>
        <v/>
      </c>
      <c r="P100" s="359">
        <f>IF(E100=0,0,N100/E100)</f>
        <v/>
      </c>
      <c r="Q100" s="380">
        <f>Q99+O100</f>
        <v/>
      </c>
      <c r="R100" s="335">
        <f>MAX(O100,R101)</f>
        <v/>
      </c>
    </row>
    <row r="101">
      <c r="A101" s="385" t="n">
        <v>82</v>
      </c>
      <c r="B101" s="385">
        <f>MIN(A101,Assumptions!$B$6)*Assumptions!$B$4</f>
        <v/>
      </c>
      <c r="C101" s="335">
        <f>B101*Assumptions!$B$5</f>
        <v/>
      </c>
      <c r="D101" s="335">
        <f>B101*Assumptions!$B$18</f>
        <v/>
      </c>
      <c r="E101" s="335">
        <f>B101*Assumptions!$B$17</f>
        <v/>
      </c>
      <c r="F101" s="335">
        <f>MIN(E101,IF(A101&lt;=$F$12,$J$7*$F$10*$F$11,0))</f>
        <v/>
      </c>
      <c r="G101" s="335">
        <f>MIN(MAX(0,E101-F101),B101*$F$7*$F$8)</f>
        <v/>
      </c>
      <c r="H101" s="335">
        <f>MIN(MAX(0,E101-SUM(F101:G101)),B101*$F$9)</f>
        <v/>
      </c>
      <c r="I101" s="335">
        <f>MIN(MAX(0,E101-SUM(F101:H101)),$J$8*$F$13)</f>
        <v/>
      </c>
      <c r="J101" s="335">
        <f>MIN(MAX(0,E101-SUM(F101:I101)),'Payback Extension'!L86)</f>
        <v/>
      </c>
      <c r="K101" s="335">
        <f>MIN(MAX(0,E101-SUM(F101:J101)),'Payback Extension'!D86*$F$15)</f>
        <v/>
      </c>
      <c r="L101" s="335">
        <f>MIN(MAX(0,E101-SUM(F101:K101)),((MAX(0,MIN(1,(A101-'Scenario Inputs'!$N$14+1)/'Scenario Inputs'!$O$14))*'Scenario Inputs'!$H$14*(1-'Scenario Inputs'!$I$14))+(MAX(0,MIN(1,(A101-'Scenario Inputs'!$N$15+1)/'Scenario Inputs'!$O$15))*'Scenario Inputs'!$H$15*(1-'Scenario Inputs'!$I$15)))*$F$16)</f>
        <v/>
      </c>
      <c r="M101" s="335">
        <f>MIN(MAX(0,E101-SUM(F101:L101)),$J$9*$F$14)</f>
        <v/>
      </c>
      <c r="N101" s="335">
        <f>SUM(F101:M101)</f>
        <v/>
      </c>
      <c r="O101" s="335">
        <f>MAX(0,E101-N101)</f>
        <v/>
      </c>
      <c r="P101" s="359">
        <f>IF(E101=0,0,N101/E101)</f>
        <v/>
      </c>
      <c r="Q101" s="380">
        <f>Q100+O101</f>
        <v/>
      </c>
      <c r="R101" s="335">
        <f>MAX(O101,R102)</f>
        <v/>
      </c>
    </row>
    <row r="102">
      <c r="A102" s="385" t="n">
        <v>83</v>
      </c>
      <c r="B102" s="385">
        <f>MIN(A102,Assumptions!$B$6)*Assumptions!$B$4</f>
        <v/>
      </c>
      <c r="C102" s="335">
        <f>B102*Assumptions!$B$5</f>
        <v/>
      </c>
      <c r="D102" s="335">
        <f>B102*Assumptions!$B$18</f>
        <v/>
      </c>
      <c r="E102" s="335">
        <f>B102*Assumptions!$B$17</f>
        <v/>
      </c>
      <c r="F102" s="335">
        <f>MIN(E102,IF(A102&lt;=$F$12,$J$7*$F$10*$F$11,0))</f>
        <v/>
      </c>
      <c r="G102" s="335">
        <f>MIN(MAX(0,E102-F102),B102*$F$7*$F$8)</f>
        <v/>
      </c>
      <c r="H102" s="335">
        <f>MIN(MAX(0,E102-SUM(F102:G102)),B102*$F$9)</f>
        <v/>
      </c>
      <c r="I102" s="335">
        <f>MIN(MAX(0,E102-SUM(F102:H102)),$J$8*$F$13)</f>
        <v/>
      </c>
      <c r="J102" s="335">
        <f>MIN(MAX(0,E102-SUM(F102:I102)),'Payback Extension'!L87)</f>
        <v/>
      </c>
      <c r="K102" s="335">
        <f>MIN(MAX(0,E102-SUM(F102:J102)),'Payback Extension'!D87*$F$15)</f>
        <v/>
      </c>
      <c r="L102" s="335">
        <f>MIN(MAX(0,E102-SUM(F102:K102)),((MAX(0,MIN(1,(A102-'Scenario Inputs'!$N$14+1)/'Scenario Inputs'!$O$14))*'Scenario Inputs'!$H$14*(1-'Scenario Inputs'!$I$14))+(MAX(0,MIN(1,(A102-'Scenario Inputs'!$N$15+1)/'Scenario Inputs'!$O$15))*'Scenario Inputs'!$H$15*(1-'Scenario Inputs'!$I$15)))*$F$16)</f>
        <v/>
      </c>
      <c r="M102" s="335">
        <f>MIN(MAX(0,E102-SUM(F102:L102)),$J$9*$F$14)</f>
        <v/>
      </c>
      <c r="N102" s="335">
        <f>SUM(F102:M102)</f>
        <v/>
      </c>
      <c r="O102" s="335">
        <f>MAX(0,E102-N102)</f>
        <v/>
      </c>
      <c r="P102" s="359">
        <f>IF(E102=0,0,N102/E102)</f>
        <v/>
      </c>
      <c r="Q102" s="380">
        <f>Q101+O102</f>
        <v/>
      </c>
      <c r="R102" s="335">
        <f>MAX(O102,R103)</f>
        <v/>
      </c>
    </row>
    <row r="103">
      <c r="A103" s="385" t="n">
        <v>84</v>
      </c>
      <c r="B103" s="385">
        <f>MIN(A103,Assumptions!$B$6)*Assumptions!$B$4</f>
        <v/>
      </c>
      <c r="C103" s="335">
        <f>B103*Assumptions!$B$5</f>
        <v/>
      </c>
      <c r="D103" s="335">
        <f>B103*Assumptions!$B$18</f>
        <v/>
      </c>
      <c r="E103" s="335">
        <f>B103*Assumptions!$B$17</f>
        <v/>
      </c>
      <c r="F103" s="335">
        <f>MIN(E103,IF(A103&lt;=$F$12,$J$7*$F$10*$F$11,0))</f>
        <v/>
      </c>
      <c r="G103" s="335">
        <f>MIN(MAX(0,E103-F103),B103*$F$7*$F$8)</f>
        <v/>
      </c>
      <c r="H103" s="335">
        <f>MIN(MAX(0,E103-SUM(F103:G103)),B103*$F$9)</f>
        <v/>
      </c>
      <c r="I103" s="335">
        <f>MIN(MAX(0,E103-SUM(F103:H103)),$J$8*$F$13)</f>
        <v/>
      </c>
      <c r="J103" s="335">
        <f>MIN(MAX(0,E103-SUM(F103:I103)),'Payback Extension'!L88)</f>
        <v/>
      </c>
      <c r="K103" s="335">
        <f>MIN(MAX(0,E103-SUM(F103:J103)),'Payback Extension'!D88*$F$15)</f>
        <v/>
      </c>
      <c r="L103" s="335">
        <f>MIN(MAX(0,E103-SUM(F103:K103)),((MAX(0,MIN(1,(A103-'Scenario Inputs'!$N$14+1)/'Scenario Inputs'!$O$14))*'Scenario Inputs'!$H$14*(1-'Scenario Inputs'!$I$14))+(MAX(0,MIN(1,(A103-'Scenario Inputs'!$N$15+1)/'Scenario Inputs'!$O$15))*'Scenario Inputs'!$H$15*(1-'Scenario Inputs'!$I$15)))*$F$16)</f>
        <v/>
      </c>
      <c r="M103" s="335">
        <f>MIN(MAX(0,E103-SUM(F103:L103)),$J$9*$F$14)</f>
        <v/>
      </c>
      <c r="N103" s="335">
        <f>SUM(F103:M103)</f>
        <v/>
      </c>
      <c r="O103" s="335">
        <f>MAX(0,E103-N103)</f>
        <v/>
      </c>
      <c r="P103" s="359">
        <f>IF(E103=0,0,N103/E103)</f>
        <v/>
      </c>
      <c r="Q103" s="380">
        <f>Q102+O103</f>
        <v/>
      </c>
      <c r="R103" s="335">
        <f>MAX(O103,R104)</f>
        <v/>
      </c>
    </row>
    <row r="104">
      <c r="A104" s="385" t="n">
        <v>85</v>
      </c>
      <c r="B104" s="385">
        <f>MIN(A104,Assumptions!$B$6)*Assumptions!$B$4</f>
        <v/>
      </c>
      <c r="C104" s="335">
        <f>B104*Assumptions!$B$5</f>
        <v/>
      </c>
      <c r="D104" s="335">
        <f>B104*Assumptions!$B$18</f>
        <v/>
      </c>
      <c r="E104" s="335">
        <f>B104*Assumptions!$B$17</f>
        <v/>
      </c>
      <c r="F104" s="335">
        <f>MIN(E104,IF(A104&lt;=$F$12,$J$7*$F$10*$F$11,0))</f>
        <v/>
      </c>
      <c r="G104" s="335">
        <f>MIN(MAX(0,E104-F104),B104*$F$7*$F$8)</f>
        <v/>
      </c>
      <c r="H104" s="335">
        <f>MIN(MAX(0,E104-SUM(F104:G104)),B104*$F$9)</f>
        <v/>
      </c>
      <c r="I104" s="335">
        <f>MIN(MAX(0,E104-SUM(F104:H104)),$J$8*$F$13)</f>
        <v/>
      </c>
      <c r="J104" s="335">
        <f>MIN(MAX(0,E104-SUM(F104:I104)),'Payback Extension'!L89)</f>
        <v/>
      </c>
      <c r="K104" s="335">
        <f>MIN(MAX(0,E104-SUM(F104:J104)),'Payback Extension'!D89*$F$15)</f>
        <v/>
      </c>
      <c r="L104" s="335">
        <f>MIN(MAX(0,E104-SUM(F104:K104)),((MAX(0,MIN(1,(A104-'Scenario Inputs'!$N$14+1)/'Scenario Inputs'!$O$14))*'Scenario Inputs'!$H$14*(1-'Scenario Inputs'!$I$14))+(MAX(0,MIN(1,(A104-'Scenario Inputs'!$N$15+1)/'Scenario Inputs'!$O$15))*'Scenario Inputs'!$H$15*(1-'Scenario Inputs'!$I$15)))*$F$16)</f>
        <v/>
      </c>
      <c r="M104" s="335">
        <f>MIN(MAX(0,E104-SUM(F104:L104)),$J$9*$F$14)</f>
        <v/>
      </c>
      <c r="N104" s="335">
        <f>SUM(F104:M104)</f>
        <v/>
      </c>
      <c r="O104" s="335">
        <f>MAX(0,E104-N104)</f>
        <v/>
      </c>
      <c r="P104" s="359">
        <f>IF(E104=0,0,N104/E104)</f>
        <v/>
      </c>
      <c r="Q104" s="380">
        <f>Q103+O104</f>
        <v/>
      </c>
      <c r="R104" s="335">
        <f>MAX(O104,R105)</f>
        <v/>
      </c>
    </row>
    <row r="105">
      <c r="A105" s="385" t="n">
        <v>86</v>
      </c>
      <c r="B105" s="385">
        <f>MIN(A105,Assumptions!$B$6)*Assumptions!$B$4</f>
        <v/>
      </c>
      <c r="C105" s="335">
        <f>B105*Assumptions!$B$5</f>
        <v/>
      </c>
      <c r="D105" s="335">
        <f>B105*Assumptions!$B$18</f>
        <v/>
      </c>
      <c r="E105" s="335">
        <f>B105*Assumptions!$B$17</f>
        <v/>
      </c>
      <c r="F105" s="335">
        <f>MIN(E105,IF(A105&lt;=$F$12,$J$7*$F$10*$F$11,0))</f>
        <v/>
      </c>
      <c r="G105" s="335">
        <f>MIN(MAX(0,E105-F105),B105*$F$7*$F$8)</f>
        <v/>
      </c>
      <c r="H105" s="335">
        <f>MIN(MAX(0,E105-SUM(F105:G105)),B105*$F$9)</f>
        <v/>
      </c>
      <c r="I105" s="335">
        <f>MIN(MAX(0,E105-SUM(F105:H105)),$J$8*$F$13)</f>
        <v/>
      </c>
      <c r="J105" s="335">
        <f>MIN(MAX(0,E105-SUM(F105:I105)),'Payback Extension'!L90)</f>
        <v/>
      </c>
      <c r="K105" s="335">
        <f>MIN(MAX(0,E105-SUM(F105:J105)),'Payback Extension'!D90*$F$15)</f>
        <v/>
      </c>
      <c r="L105" s="335">
        <f>MIN(MAX(0,E105-SUM(F105:K105)),((MAX(0,MIN(1,(A105-'Scenario Inputs'!$N$14+1)/'Scenario Inputs'!$O$14))*'Scenario Inputs'!$H$14*(1-'Scenario Inputs'!$I$14))+(MAX(0,MIN(1,(A105-'Scenario Inputs'!$N$15+1)/'Scenario Inputs'!$O$15))*'Scenario Inputs'!$H$15*(1-'Scenario Inputs'!$I$15)))*$F$16)</f>
        <v/>
      </c>
      <c r="M105" s="335">
        <f>MIN(MAX(0,E105-SUM(F105:L105)),$J$9*$F$14)</f>
        <v/>
      </c>
      <c r="N105" s="335">
        <f>SUM(F105:M105)</f>
        <v/>
      </c>
      <c r="O105" s="335">
        <f>MAX(0,E105-N105)</f>
        <v/>
      </c>
      <c r="P105" s="359">
        <f>IF(E105=0,0,N105/E105)</f>
        <v/>
      </c>
      <c r="Q105" s="380">
        <f>Q104+O105</f>
        <v/>
      </c>
      <c r="R105" s="335">
        <f>MAX(O105,R106)</f>
        <v/>
      </c>
    </row>
    <row r="106">
      <c r="A106" s="385" t="n">
        <v>87</v>
      </c>
      <c r="B106" s="385">
        <f>MIN(A106,Assumptions!$B$6)*Assumptions!$B$4</f>
        <v/>
      </c>
      <c r="C106" s="335">
        <f>B106*Assumptions!$B$5</f>
        <v/>
      </c>
      <c r="D106" s="335">
        <f>B106*Assumptions!$B$18</f>
        <v/>
      </c>
      <c r="E106" s="335">
        <f>B106*Assumptions!$B$17</f>
        <v/>
      </c>
      <c r="F106" s="335">
        <f>MIN(E106,IF(A106&lt;=$F$12,$J$7*$F$10*$F$11,0))</f>
        <v/>
      </c>
      <c r="G106" s="335">
        <f>MIN(MAX(0,E106-F106),B106*$F$7*$F$8)</f>
        <v/>
      </c>
      <c r="H106" s="335">
        <f>MIN(MAX(0,E106-SUM(F106:G106)),B106*$F$9)</f>
        <v/>
      </c>
      <c r="I106" s="335">
        <f>MIN(MAX(0,E106-SUM(F106:H106)),$J$8*$F$13)</f>
        <v/>
      </c>
      <c r="J106" s="335">
        <f>MIN(MAX(0,E106-SUM(F106:I106)),'Payback Extension'!L91)</f>
        <v/>
      </c>
      <c r="K106" s="335">
        <f>MIN(MAX(0,E106-SUM(F106:J106)),'Payback Extension'!D91*$F$15)</f>
        <v/>
      </c>
      <c r="L106" s="335">
        <f>MIN(MAX(0,E106-SUM(F106:K106)),((MAX(0,MIN(1,(A106-'Scenario Inputs'!$N$14+1)/'Scenario Inputs'!$O$14))*'Scenario Inputs'!$H$14*(1-'Scenario Inputs'!$I$14))+(MAX(0,MIN(1,(A106-'Scenario Inputs'!$N$15+1)/'Scenario Inputs'!$O$15))*'Scenario Inputs'!$H$15*(1-'Scenario Inputs'!$I$15)))*$F$16)</f>
        <v/>
      </c>
      <c r="M106" s="335">
        <f>MIN(MAX(0,E106-SUM(F106:L106)),$J$9*$F$14)</f>
        <v/>
      </c>
      <c r="N106" s="335">
        <f>SUM(F106:M106)</f>
        <v/>
      </c>
      <c r="O106" s="335">
        <f>MAX(0,E106-N106)</f>
        <v/>
      </c>
      <c r="P106" s="359">
        <f>IF(E106=0,0,N106/E106)</f>
        <v/>
      </c>
      <c r="Q106" s="380">
        <f>Q105+O106</f>
        <v/>
      </c>
      <c r="R106" s="335">
        <f>MAX(O106,R107)</f>
        <v/>
      </c>
    </row>
    <row r="107">
      <c r="A107" s="385" t="n">
        <v>88</v>
      </c>
      <c r="B107" s="385">
        <f>MIN(A107,Assumptions!$B$6)*Assumptions!$B$4</f>
        <v/>
      </c>
      <c r="C107" s="335">
        <f>B107*Assumptions!$B$5</f>
        <v/>
      </c>
      <c r="D107" s="335">
        <f>B107*Assumptions!$B$18</f>
        <v/>
      </c>
      <c r="E107" s="335">
        <f>B107*Assumptions!$B$17</f>
        <v/>
      </c>
      <c r="F107" s="335">
        <f>MIN(E107,IF(A107&lt;=$F$12,$J$7*$F$10*$F$11,0))</f>
        <v/>
      </c>
      <c r="G107" s="335">
        <f>MIN(MAX(0,E107-F107),B107*$F$7*$F$8)</f>
        <v/>
      </c>
      <c r="H107" s="335">
        <f>MIN(MAX(0,E107-SUM(F107:G107)),B107*$F$9)</f>
        <v/>
      </c>
      <c r="I107" s="335">
        <f>MIN(MAX(0,E107-SUM(F107:H107)),$J$8*$F$13)</f>
        <v/>
      </c>
      <c r="J107" s="335">
        <f>MIN(MAX(0,E107-SUM(F107:I107)),'Payback Extension'!L92)</f>
        <v/>
      </c>
      <c r="K107" s="335">
        <f>MIN(MAX(0,E107-SUM(F107:J107)),'Payback Extension'!D92*$F$15)</f>
        <v/>
      </c>
      <c r="L107" s="335">
        <f>MIN(MAX(0,E107-SUM(F107:K107)),((MAX(0,MIN(1,(A107-'Scenario Inputs'!$N$14+1)/'Scenario Inputs'!$O$14))*'Scenario Inputs'!$H$14*(1-'Scenario Inputs'!$I$14))+(MAX(0,MIN(1,(A107-'Scenario Inputs'!$N$15+1)/'Scenario Inputs'!$O$15))*'Scenario Inputs'!$H$15*(1-'Scenario Inputs'!$I$15)))*$F$16)</f>
        <v/>
      </c>
      <c r="M107" s="335">
        <f>MIN(MAX(0,E107-SUM(F107:L107)),$J$9*$F$14)</f>
        <v/>
      </c>
      <c r="N107" s="335">
        <f>SUM(F107:M107)</f>
        <v/>
      </c>
      <c r="O107" s="335">
        <f>MAX(0,E107-N107)</f>
        <v/>
      </c>
      <c r="P107" s="359">
        <f>IF(E107=0,0,N107/E107)</f>
        <v/>
      </c>
      <c r="Q107" s="380">
        <f>Q106+O107</f>
        <v/>
      </c>
      <c r="R107" s="335">
        <f>MAX(O107,R108)</f>
        <v/>
      </c>
    </row>
    <row r="108">
      <c r="A108" s="385" t="n">
        <v>89</v>
      </c>
      <c r="B108" s="385">
        <f>MIN(A108,Assumptions!$B$6)*Assumptions!$B$4</f>
        <v/>
      </c>
      <c r="C108" s="335">
        <f>B108*Assumptions!$B$5</f>
        <v/>
      </c>
      <c r="D108" s="335">
        <f>B108*Assumptions!$B$18</f>
        <v/>
      </c>
      <c r="E108" s="335">
        <f>B108*Assumptions!$B$17</f>
        <v/>
      </c>
      <c r="F108" s="335">
        <f>MIN(E108,IF(A108&lt;=$F$12,$J$7*$F$10*$F$11,0))</f>
        <v/>
      </c>
      <c r="G108" s="335">
        <f>MIN(MAX(0,E108-F108),B108*$F$7*$F$8)</f>
        <v/>
      </c>
      <c r="H108" s="335">
        <f>MIN(MAX(0,E108-SUM(F108:G108)),B108*$F$9)</f>
        <v/>
      </c>
      <c r="I108" s="335">
        <f>MIN(MAX(0,E108-SUM(F108:H108)),$J$8*$F$13)</f>
        <v/>
      </c>
      <c r="J108" s="335">
        <f>MIN(MAX(0,E108-SUM(F108:I108)),'Payback Extension'!L93)</f>
        <v/>
      </c>
      <c r="K108" s="335">
        <f>MIN(MAX(0,E108-SUM(F108:J108)),'Payback Extension'!D93*$F$15)</f>
        <v/>
      </c>
      <c r="L108" s="335">
        <f>MIN(MAX(0,E108-SUM(F108:K108)),((MAX(0,MIN(1,(A108-'Scenario Inputs'!$N$14+1)/'Scenario Inputs'!$O$14))*'Scenario Inputs'!$H$14*(1-'Scenario Inputs'!$I$14))+(MAX(0,MIN(1,(A108-'Scenario Inputs'!$N$15+1)/'Scenario Inputs'!$O$15))*'Scenario Inputs'!$H$15*(1-'Scenario Inputs'!$I$15)))*$F$16)</f>
        <v/>
      </c>
      <c r="M108" s="335">
        <f>MIN(MAX(0,E108-SUM(F108:L108)),$J$9*$F$14)</f>
        <v/>
      </c>
      <c r="N108" s="335">
        <f>SUM(F108:M108)</f>
        <v/>
      </c>
      <c r="O108" s="335">
        <f>MAX(0,E108-N108)</f>
        <v/>
      </c>
      <c r="P108" s="359">
        <f>IF(E108=0,0,N108/E108)</f>
        <v/>
      </c>
      <c r="Q108" s="380">
        <f>Q107+O108</f>
        <v/>
      </c>
      <c r="R108" s="335">
        <f>MAX(O108,R109)</f>
        <v/>
      </c>
    </row>
    <row r="109">
      <c r="A109" s="385" t="n">
        <v>90</v>
      </c>
      <c r="B109" s="385">
        <f>MIN(A109,Assumptions!$B$6)*Assumptions!$B$4</f>
        <v/>
      </c>
      <c r="C109" s="335">
        <f>B109*Assumptions!$B$5</f>
        <v/>
      </c>
      <c r="D109" s="335">
        <f>B109*Assumptions!$B$18</f>
        <v/>
      </c>
      <c r="E109" s="335">
        <f>B109*Assumptions!$B$17</f>
        <v/>
      </c>
      <c r="F109" s="335">
        <f>MIN(E109,IF(A109&lt;=$F$12,$J$7*$F$10*$F$11,0))</f>
        <v/>
      </c>
      <c r="G109" s="335">
        <f>MIN(MAX(0,E109-F109),B109*$F$7*$F$8)</f>
        <v/>
      </c>
      <c r="H109" s="335">
        <f>MIN(MAX(0,E109-SUM(F109:G109)),B109*$F$9)</f>
        <v/>
      </c>
      <c r="I109" s="335">
        <f>MIN(MAX(0,E109-SUM(F109:H109)),$J$8*$F$13)</f>
        <v/>
      </c>
      <c r="J109" s="335">
        <f>MIN(MAX(0,E109-SUM(F109:I109)),'Payback Extension'!L94)</f>
        <v/>
      </c>
      <c r="K109" s="335">
        <f>MIN(MAX(0,E109-SUM(F109:J109)),'Payback Extension'!D94*$F$15)</f>
        <v/>
      </c>
      <c r="L109" s="335">
        <f>MIN(MAX(0,E109-SUM(F109:K109)),((MAX(0,MIN(1,(A109-'Scenario Inputs'!$N$14+1)/'Scenario Inputs'!$O$14))*'Scenario Inputs'!$H$14*(1-'Scenario Inputs'!$I$14))+(MAX(0,MIN(1,(A109-'Scenario Inputs'!$N$15+1)/'Scenario Inputs'!$O$15))*'Scenario Inputs'!$H$15*(1-'Scenario Inputs'!$I$15)))*$F$16)</f>
        <v/>
      </c>
      <c r="M109" s="335">
        <f>MIN(MAX(0,E109-SUM(F109:L109)),$J$9*$F$14)</f>
        <v/>
      </c>
      <c r="N109" s="335">
        <f>SUM(F109:M109)</f>
        <v/>
      </c>
      <c r="O109" s="335">
        <f>MAX(0,E109-N109)</f>
        <v/>
      </c>
      <c r="P109" s="359">
        <f>IF(E109=0,0,N109/E109)</f>
        <v/>
      </c>
      <c r="Q109" s="380">
        <f>Q108+O109</f>
        <v/>
      </c>
      <c r="R109" s="335">
        <f>MAX(O109,R110)</f>
        <v/>
      </c>
    </row>
    <row r="110">
      <c r="A110" s="385" t="n">
        <v>91</v>
      </c>
      <c r="B110" s="385">
        <f>MIN(A110,Assumptions!$B$6)*Assumptions!$B$4</f>
        <v/>
      </c>
      <c r="C110" s="335">
        <f>B110*Assumptions!$B$5</f>
        <v/>
      </c>
      <c r="D110" s="335">
        <f>B110*Assumptions!$B$18</f>
        <v/>
      </c>
      <c r="E110" s="335">
        <f>B110*Assumptions!$B$17</f>
        <v/>
      </c>
      <c r="F110" s="335">
        <f>MIN(E110,IF(A110&lt;=$F$12,$J$7*$F$10*$F$11,0))</f>
        <v/>
      </c>
      <c r="G110" s="335">
        <f>MIN(MAX(0,E110-F110),B110*$F$7*$F$8)</f>
        <v/>
      </c>
      <c r="H110" s="335">
        <f>MIN(MAX(0,E110-SUM(F110:G110)),B110*$F$9)</f>
        <v/>
      </c>
      <c r="I110" s="335">
        <f>MIN(MAX(0,E110-SUM(F110:H110)),$J$8*$F$13)</f>
        <v/>
      </c>
      <c r="J110" s="335">
        <f>MIN(MAX(0,E110-SUM(F110:I110)),'Payback Extension'!L95)</f>
        <v/>
      </c>
      <c r="K110" s="335">
        <f>MIN(MAX(0,E110-SUM(F110:J110)),'Payback Extension'!D95*$F$15)</f>
        <v/>
      </c>
      <c r="L110" s="335">
        <f>MIN(MAX(0,E110-SUM(F110:K110)),((MAX(0,MIN(1,(A110-'Scenario Inputs'!$N$14+1)/'Scenario Inputs'!$O$14))*'Scenario Inputs'!$H$14*(1-'Scenario Inputs'!$I$14))+(MAX(0,MIN(1,(A110-'Scenario Inputs'!$N$15+1)/'Scenario Inputs'!$O$15))*'Scenario Inputs'!$H$15*(1-'Scenario Inputs'!$I$15)))*$F$16)</f>
        <v/>
      </c>
      <c r="M110" s="335">
        <f>MIN(MAX(0,E110-SUM(F110:L110)),$J$9*$F$14)</f>
        <v/>
      </c>
      <c r="N110" s="335">
        <f>SUM(F110:M110)</f>
        <v/>
      </c>
      <c r="O110" s="335">
        <f>MAX(0,E110-N110)</f>
        <v/>
      </c>
      <c r="P110" s="359">
        <f>IF(E110=0,0,N110/E110)</f>
        <v/>
      </c>
      <c r="Q110" s="380">
        <f>Q109+O110</f>
        <v/>
      </c>
      <c r="R110" s="335">
        <f>MAX(O110,R111)</f>
        <v/>
      </c>
    </row>
    <row r="111">
      <c r="A111" s="385" t="n">
        <v>92</v>
      </c>
      <c r="B111" s="385">
        <f>MIN(A111,Assumptions!$B$6)*Assumptions!$B$4</f>
        <v/>
      </c>
      <c r="C111" s="335">
        <f>B111*Assumptions!$B$5</f>
        <v/>
      </c>
      <c r="D111" s="335">
        <f>B111*Assumptions!$B$18</f>
        <v/>
      </c>
      <c r="E111" s="335">
        <f>B111*Assumptions!$B$17</f>
        <v/>
      </c>
      <c r="F111" s="335">
        <f>MIN(E111,IF(A111&lt;=$F$12,$J$7*$F$10*$F$11,0))</f>
        <v/>
      </c>
      <c r="G111" s="335">
        <f>MIN(MAX(0,E111-F111),B111*$F$7*$F$8)</f>
        <v/>
      </c>
      <c r="H111" s="335">
        <f>MIN(MAX(0,E111-SUM(F111:G111)),B111*$F$9)</f>
        <v/>
      </c>
      <c r="I111" s="335">
        <f>MIN(MAX(0,E111-SUM(F111:H111)),$J$8*$F$13)</f>
        <v/>
      </c>
      <c r="J111" s="335">
        <f>MIN(MAX(0,E111-SUM(F111:I111)),'Payback Extension'!L96)</f>
        <v/>
      </c>
      <c r="K111" s="335">
        <f>MIN(MAX(0,E111-SUM(F111:J111)),'Payback Extension'!D96*$F$15)</f>
        <v/>
      </c>
      <c r="L111" s="335">
        <f>MIN(MAX(0,E111-SUM(F111:K111)),((MAX(0,MIN(1,(A111-'Scenario Inputs'!$N$14+1)/'Scenario Inputs'!$O$14))*'Scenario Inputs'!$H$14*(1-'Scenario Inputs'!$I$14))+(MAX(0,MIN(1,(A111-'Scenario Inputs'!$N$15+1)/'Scenario Inputs'!$O$15))*'Scenario Inputs'!$H$15*(1-'Scenario Inputs'!$I$15)))*$F$16)</f>
        <v/>
      </c>
      <c r="M111" s="335">
        <f>MIN(MAX(0,E111-SUM(F111:L111)),$J$9*$F$14)</f>
        <v/>
      </c>
      <c r="N111" s="335">
        <f>SUM(F111:M111)</f>
        <v/>
      </c>
      <c r="O111" s="335">
        <f>MAX(0,E111-N111)</f>
        <v/>
      </c>
      <c r="P111" s="359">
        <f>IF(E111=0,0,N111/E111)</f>
        <v/>
      </c>
      <c r="Q111" s="380">
        <f>Q110+O111</f>
        <v/>
      </c>
      <c r="R111" s="335">
        <f>MAX(O111,R112)</f>
        <v/>
      </c>
    </row>
    <row r="112">
      <c r="A112" s="385" t="n">
        <v>93</v>
      </c>
      <c r="B112" s="385">
        <f>MIN(A112,Assumptions!$B$6)*Assumptions!$B$4</f>
        <v/>
      </c>
      <c r="C112" s="335">
        <f>B112*Assumptions!$B$5</f>
        <v/>
      </c>
      <c r="D112" s="335">
        <f>B112*Assumptions!$B$18</f>
        <v/>
      </c>
      <c r="E112" s="335">
        <f>B112*Assumptions!$B$17</f>
        <v/>
      </c>
      <c r="F112" s="335">
        <f>MIN(E112,IF(A112&lt;=$F$12,$J$7*$F$10*$F$11,0))</f>
        <v/>
      </c>
      <c r="G112" s="335">
        <f>MIN(MAX(0,E112-F112),B112*$F$7*$F$8)</f>
        <v/>
      </c>
      <c r="H112" s="335">
        <f>MIN(MAX(0,E112-SUM(F112:G112)),B112*$F$9)</f>
        <v/>
      </c>
      <c r="I112" s="335">
        <f>MIN(MAX(0,E112-SUM(F112:H112)),$J$8*$F$13)</f>
        <v/>
      </c>
      <c r="J112" s="335">
        <f>MIN(MAX(0,E112-SUM(F112:I112)),'Payback Extension'!L97)</f>
        <v/>
      </c>
      <c r="K112" s="335">
        <f>MIN(MAX(0,E112-SUM(F112:J112)),'Payback Extension'!D97*$F$15)</f>
        <v/>
      </c>
      <c r="L112" s="335">
        <f>MIN(MAX(0,E112-SUM(F112:K112)),((MAX(0,MIN(1,(A112-'Scenario Inputs'!$N$14+1)/'Scenario Inputs'!$O$14))*'Scenario Inputs'!$H$14*(1-'Scenario Inputs'!$I$14))+(MAX(0,MIN(1,(A112-'Scenario Inputs'!$N$15+1)/'Scenario Inputs'!$O$15))*'Scenario Inputs'!$H$15*(1-'Scenario Inputs'!$I$15)))*$F$16)</f>
        <v/>
      </c>
      <c r="M112" s="335">
        <f>MIN(MAX(0,E112-SUM(F112:L112)),$J$9*$F$14)</f>
        <v/>
      </c>
      <c r="N112" s="335">
        <f>SUM(F112:M112)</f>
        <v/>
      </c>
      <c r="O112" s="335">
        <f>MAX(0,E112-N112)</f>
        <v/>
      </c>
      <c r="P112" s="359">
        <f>IF(E112=0,0,N112/E112)</f>
        <v/>
      </c>
      <c r="Q112" s="380">
        <f>Q111+O112</f>
        <v/>
      </c>
      <c r="R112" s="335">
        <f>MAX(O112,R113)</f>
        <v/>
      </c>
    </row>
    <row r="113">
      <c r="A113" s="385" t="n">
        <v>94</v>
      </c>
      <c r="B113" s="385">
        <f>MIN(A113,Assumptions!$B$6)*Assumptions!$B$4</f>
        <v/>
      </c>
      <c r="C113" s="335">
        <f>B113*Assumptions!$B$5</f>
        <v/>
      </c>
      <c r="D113" s="335">
        <f>B113*Assumptions!$B$18</f>
        <v/>
      </c>
      <c r="E113" s="335">
        <f>B113*Assumptions!$B$17</f>
        <v/>
      </c>
      <c r="F113" s="335">
        <f>MIN(E113,IF(A113&lt;=$F$12,$J$7*$F$10*$F$11,0))</f>
        <v/>
      </c>
      <c r="G113" s="335">
        <f>MIN(MAX(0,E113-F113),B113*$F$7*$F$8)</f>
        <v/>
      </c>
      <c r="H113" s="335">
        <f>MIN(MAX(0,E113-SUM(F113:G113)),B113*$F$9)</f>
        <v/>
      </c>
      <c r="I113" s="335">
        <f>MIN(MAX(0,E113-SUM(F113:H113)),$J$8*$F$13)</f>
        <v/>
      </c>
      <c r="J113" s="335">
        <f>MIN(MAX(0,E113-SUM(F113:I113)),'Payback Extension'!L98)</f>
        <v/>
      </c>
      <c r="K113" s="335">
        <f>MIN(MAX(0,E113-SUM(F113:J113)),'Payback Extension'!D98*$F$15)</f>
        <v/>
      </c>
      <c r="L113" s="335">
        <f>MIN(MAX(0,E113-SUM(F113:K113)),((MAX(0,MIN(1,(A113-'Scenario Inputs'!$N$14+1)/'Scenario Inputs'!$O$14))*'Scenario Inputs'!$H$14*(1-'Scenario Inputs'!$I$14))+(MAX(0,MIN(1,(A113-'Scenario Inputs'!$N$15+1)/'Scenario Inputs'!$O$15))*'Scenario Inputs'!$H$15*(1-'Scenario Inputs'!$I$15)))*$F$16)</f>
        <v/>
      </c>
      <c r="M113" s="335">
        <f>MIN(MAX(0,E113-SUM(F113:L113)),$J$9*$F$14)</f>
        <v/>
      </c>
      <c r="N113" s="335">
        <f>SUM(F113:M113)</f>
        <v/>
      </c>
      <c r="O113" s="335">
        <f>MAX(0,E113-N113)</f>
        <v/>
      </c>
      <c r="P113" s="359">
        <f>IF(E113=0,0,N113/E113)</f>
        <v/>
      </c>
      <c r="Q113" s="380">
        <f>Q112+O113</f>
        <v/>
      </c>
      <c r="R113" s="335">
        <f>MAX(O113,R114)</f>
        <v/>
      </c>
    </row>
    <row r="114">
      <c r="A114" s="385" t="n">
        <v>95</v>
      </c>
      <c r="B114" s="385">
        <f>MIN(A114,Assumptions!$B$6)*Assumptions!$B$4</f>
        <v/>
      </c>
      <c r="C114" s="335">
        <f>B114*Assumptions!$B$5</f>
        <v/>
      </c>
      <c r="D114" s="335">
        <f>B114*Assumptions!$B$18</f>
        <v/>
      </c>
      <c r="E114" s="335">
        <f>B114*Assumptions!$B$17</f>
        <v/>
      </c>
      <c r="F114" s="335">
        <f>MIN(E114,IF(A114&lt;=$F$12,$J$7*$F$10*$F$11,0))</f>
        <v/>
      </c>
      <c r="G114" s="335">
        <f>MIN(MAX(0,E114-F114),B114*$F$7*$F$8)</f>
        <v/>
      </c>
      <c r="H114" s="335">
        <f>MIN(MAX(0,E114-SUM(F114:G114)),B114*$F$9)</f>
        <v/>
      </c>
      <c r="I114" s="335">
        <f>MIN(MAX(0,E114-SUM(F114:H114)),$J$8*$F$13)</f>
        <v/>
      </c>
      <c r="J114" s="335">
        <f>MIN(MAX(0,E114-SUM(F114:I114)),'Payback Extension'!L99)</f>
        <v/>
      </c>
      <c r="K114" s="335">
        <f>MIN(MAX(0,E114-SUM(F114:J114)),'Payback Extension'!D99*$F$15)</f>
        <v/>
      </c>
      <c r="L114" s="335">
        <f>MIN(MAX(0,E114-SUM(F114:K114)),((MAX(0,MIN(1,(A114-'Scenario Inputs'!$N$14+1)/'Scenario Inputs'!$O$14))*'Scenario Inputs'!$H$14*(1-'Scenario Inputs'!$I$14))+(MAX(0,MIN(1,(A114-'Scenario Inputs'!$N$15+1)/'Scenario Inputs'!$O$15))*'Scenario Inputs'!$H$15*(1-'Scenario Inputs'!$I$15)))*$F$16)</f>
        <v/>
      </c>
      <c r="M114" s="335">
        <f>MIN(MAX(0,E114-SUM(F114:L114)),$J$9*$F$14)</f>
        <v/>
      </c>
      <c r="N114" s="335">
        <f>SUM(F114:M114)</f>
        <v/>
      </c>
      <c r="O114" s="335">
        <f>MAX(0,E114-N114)</f>
        <v/>
      </c>
      <c r="P114" s="359">
        <f>IF(E114=0,0,N114/E114)</f>
        <v/>
      </c>
      <c r="Q114" s="380">
        <f>Q113+O114</f>
        <v/>
      </c>
      <c r="R114" s="335">
        <f>MAX(O114,R115)</f>
        <v/>
      </c>
    </row>
    <row r="115">
      <c r="A115" s="385" t="n">
        <v>96</v>
      </c>
      <c r="B115" s="385">
        <f>MIN(A115,Assumptions!$B$6)*Assumptions!$B$4</f>
        <v/>
      </c>
      <c r="C115" s="335">
        <f>B115*Assumptions!$B$5</f>
        <v/>
      </c>
      <c r="D115" s="335">
        <f>B115*Assumptions!$B$18</f>
        <v/>
      </c>
      <c r="E115" s="335">
        <f>B115*Assumptions!$B$17</f>
        <v/>
      </c>
      <c r="F115" s="335">
        <f>MIN(E115,IF(A115&lt;=$F$12,$J$7*$F$10*$F$11,0))</f>
        <v/>
      </c>
      <c r="G115" s="335">
        <f>MIN(MAX(0,E115-F115),B115*$F$7*$F$8)</f>
        <v/>
      </c>
      <c r="H115" s="335">
        <f>MIN(MAX(0,E115-SUM(F115:G115)),B115*$F$9)</f>
        <v/>
      </c>
      <c r="I115" s="335">
        <f>MIN(MAX(0,E115-SUM(F115:H115)),$J$8*$F$13)</f>
        <v/>
      </c>
      <c r="J115" s="335">
        <f>MIN(MAX(0,E115-SUM(F115:I115)),'Payback Extension'!L100)</f>
        <v/>
      </c>
      <c r="K115" s="335">
        <f>MIN(MAX(0,E115-SUM(F115:J115)),'Payback Extension'!D100*$F$15)</f>
        <v/>
      </c>
      <c r="L115" s="335">
        <f>MIN(MAX(0,E115-SUM(F115:K115)),((MAX(0,MIN(1,(A115-'Scenario Inputs'!$N$14+1)/'Scenario Inputs'!$O$14))*'Scenario Inputs'!$H$14*(1-'Scenario Inputs'!$I$14))+(MAX(0,MIN(1,(A115-'Scenario Inputs'!$N$15+1)/'Scenario Inputs'!$O$15))*'Scenario Inputs'!$H$15*(1-'Scenario Inputs'!$I$15)))*$F$16)</f>
        <v/>
      </c>
      <c r="M115" s="335">
        <f>MIN(MAX(0,E115-SUM(F115:L115)),$J$9*$F$14)</f>
        <v/>
      </c>
      <c r="N115" s="335">
        <f>SUM(F115:M115)</f>
        <v/>
      </c>
      <c r="O115" s="335">
        <f>MAX(0,E115-N115)</f>
        <v/>
      </c>
      <c r="P115" s="359">
        <f>IF(E115=0,0,N115/E115)</f>
        <v/>
      </c>
      <c r="Q115" s="380">
        <f>Q114+O115</f>
        <v/>
      </c>
      <c r="R115" s="335">
        <f>MAX(O115,R116)</f>
        <v/>
      </c>
    </row>
    <row r="116">
      <c r="A116" s="385" t="n">
        <v>97</v>
      </c>
      <c r="B116" s="385">
        <f>MIN(A116,Assumptions!$B$6)*Assumptions!$B$4</f>
        <v/>
      </c>
      <c r="C116" s="335">
        <f>B116*Assumptions!$B$5</f>
        <v/>
      </c>
      <c r="D116" s="335">
        <f>B116*Assumptions!$B$18</f>
        <v/>
      </c>
      <c r="E116" s="335">
        <f>B116*Assumptions!$B$17</f>
        <v/>
      </c>
      <c r="F116" s="335">
        <f>MIN(E116,IF(A116&lt;=$F$12,$J$7*$F$10*$F$11,0))</f>
        <v/>
      </c>
      <c r="G116" s="335">
        <f>MIN(MAX(0,E116-F116),B116*$F$7*$F$8)</f>
        <v/>
      </c>
      <c r="H116" s="335">
        <f>MIN(MAX(0,E116-SUM(F116:G116)),B116*$F$9)</f>
        <v/>
      </c>
      <c r="I116" s="335">
        <f>MIN(MAX(0,E116-SUM(F116:H116)),$J$8*$F$13)</f>
        <v/>
      </c>
      <c r="J116" s="335">
        <f>MIN(MAX(0,E116-SUM(F116:I116)),'Payback Extension'!L101)</f>
        <v/>
      </c>
      <c r="K116" s="335">
        <f>MIN(MAX(0,E116-SUM(F116:J116)),'Payback Extension'!D101*$F$15)</f>
        <v/>
      </c>
      <c r="L116" s="335">
        <f>MIN(MAX(0,E116-SUM(F116:K116)),((MAX(0,MIN(1,(A116-'Scenario Inputs'!$N$14+1)/'Scenario Inputs'!$O$14))*'Scenario Inputs'!$H$14*(1-'Scenario Inputs'!$I$14))+(MAX(0,MIN(1,(A116-'Scenario Inputs'!$N$15+1)/'Scenario Inputs'!$O$15))*'Scenario Inputs'!$H$15*(1-'Scenario Inputs'!$I$15)))*$F$16)</f>
        <v/>
      </c>
      <c r="M116" s="335">
        <f>MIN(MAX(0,E116-SUM(F116:L116)),$J$9*$F$14)</f>
        <v/>
      </c>
      <c r="N116" s="335">
        <f>SUM(F116:M116)</f>
        <v/>
      </c>
      <c r="O116" s="335">
        <f>MAX(0,E116-N116)</f>
        <v/>
      </c>
      <c r="P116" s="359">
        <f>IF(E116=0,0,N116/E116)</f>
        <v/>
      </c>
      <c r="Q116" s="380">
        <f>Q115+O116</f>
        <v/>
      </c>
      <c r="R116" s="335">
        <f>MAX(O116,R117)</f>
        <v/>
      </c>
    </row>
    <row r="117">
      <c r="A117" s="385" t="n">
        <v>98</v>
      </c>
      <c r="B117" s="385">
        <f>MIN(A117,Assumptions!$B$6)*Assumptions!$B$4</f>
        <v/>
      </c>
      <c r="C117" s="335">
        <f>B117*Assumptions!$B$5</f>
        <v/>
      </c>
      <c r="D117" s="335">
        <f>B117*Assumptions!$B$18</f>
        <v/>
      </c>
      <c r="E117" s="335">
        <f>B117*Assumptions!$B$17</f>
        <v/>
      </c>
      <c r="F117" s="335">
        <f>MIN(E117,IF(A117&lt;=$F$12,$J$7*$F$10*$F$11,0))</f>
        <v/>
      </c>
      <c r="G117" s="335">
        <f>MIN(MAX(0,E117-F117),B117*$F$7*$F$8)</f>
        <v/>
      </c>
      <c r="H117" s="335">
        <f>MIN(MAX(0,E117-SUM(F117:G117)),B117*$F$9)</f>
        <v/>
      </c>
      <c r="I117" s="335">
        <f>MIN(MAX(0,E117-SUM(F117:H117)),$J$8*$F$13)</f>
        <v/>
      </c>
      <c r="J117" s="335">
        <f>MIN(MAX(0,E117-SUM(F117:I117)),'Payback Extension'!L102)</f>
        <v/>
      </c>
      <c r="K117" s="335">
        <f>MIN(MAX(0,E117-SUM(F117:J117)),'Payback Extension'!D102*$F$15)</f>
        <v/>
      </c>
      <c r="L117" s="335">
        <f>MIN(MAX(0,E117-SUM(F117:K117)),((MAX(0,MIN(1,(A117-'Scenario Inputs'!$N$14+1)/'Scenario Inputs'!$O$14))*'Scenario Inputs'!$H$14*(1-'Scenario Inputs'!$I$14))+(MAX(0,MIN(1,(A117-'Scenario Inputs'!$N$15+1)/'Scenario Inputs'!$O$15))*'Scenario Inputs'!$H$15*(1-'Scenario Inputs'!$I$15)))*$F$16)</f>
        <v/>
      </c>
      <c r="M117" s="335">
        <f>MIN(MAX(0,E117-SUM(F117:L117)),$J$9*$F$14)</f>
        <v/>
      </c>
      <c r="N117" s="335">
        <f>SUM(F117:M117)</f>
        <v/>
      </c>
      <c r="O117" s="335">
        <f>MAX(0,E117-N117)</f>
        <v/>
      </c>
      <c r="P117" s="359">
        <f>IF(E117=0,0,N117/E117)</f>
        <v/>
      </c>
      <c r="Q117" s="380">
        <f>Q116+O117</f>
        <v/>
      </c>
      <c r="R117" s="335">
        <f>MAX(O117,R118)</f>
        <v/>
      </c>
    </row>
    <row r="118">
      <c r="A118" s="385" t="n">
        <v>99</v>
      </c>
      <c r="B118" s="385">
        <f>MIN(A118,Assumptions!$B$6)*Assumptions!$B$4</f>
        <v/>
      </c>
      <c r="C118" s="335">
        <f>B118*Assumptions!$B$5</f>
        <v/>
      </c>
      <c r="D118" s="335">
        <f>B118*Assumptions!$B$18</f>
        <v/>
      </c>
      <c r="E118" s="335">
        <f>B118*Assumptions!$B$17</f>
        <v/>
      </c>
      <c r="F118" s="335">
        <f>MIN(E118,IF(A118&lt;=$F$12,$J$7*$F$10*$F$11,0))</f>
        <v/>
      </c>
      <c r="G118" s="335">
        <f>MIN(MAX(0,E118-F118),B118*$F$7*$F$8)</f>
        <v/>
      </c>
      <c r="H118" s="335">
        <f>MIN(MAX(0,E118-SUM(F118:G118)),B118*$F$9)</f>
        <v/>
      </c>
      <c r="I118" s="335">
        <f>MIN(MAX(0,E118-SUM(F118:H118)),$J$8*$F$13)</f>
        <v/>
      </c>
      <c r="J118" s="335">
        <f>MIN(MAX(0,E118-SUM(F118:I118)),'Payback Extension'!L103)</f>
        <v/>
      </c>
      <c r="K118" s="335">
        <f>MIN(MAX(0,E118-SUM(F118:J118)),'Payback Extension'!D103*$F$15)</f>
        <v/>
      </c>
      <c r="L118" s="335">
        <f>MIN(MAX(0,E118-SUM(F118:K118)),((MAX(0,MIN(1,(A118-'Scenario Inputs'!$N$14+1)/'Scenario Inputs'!$O$14))*'Scenario Inputs'!$H$14*(1-'Scenario Inputs'!$I$14))+(MAX(0,MIN(1,(A118-'Scenario Inputs'!$N$15+1)/'Scenario Inputs'!$O$15))*'Scenario Inputs'!$H$15*(1-'Scenario Inputs'!$I$15)))*$F$16)</f>
        <v/>
      </c>
      <c r="M118" s="335">
        <f>MIN(MAX(0,E118-SUM(F118:L118)),$J$9*$F$14)</f>
        <v/>
      </c>
      <c r="N118" s="335">
        <f>SUM(F118:M118)</f>
        <v/>
      </c>
      <c r="O118" s="335">
        <f>MAX(0,E118-N118)</f>
        <v/>
      </c>
      <c r="P118" s="359">
        <f>IF(E118=0,0,N118/E118)</f>
        <v/>
      </c>
      <c r="Q118" s="380">
        <f>Q117+O118</f>
        <v/>
      </c>
      <c r="R118" s="335">
        <f>MAX(O118,R119)</f>
        <v/>
      </c>
    </row>
    <row r="119">
      <c r="A119" s="385" t="n">
        <v>100</v>
      </c>
      <c r="B119" s="385">
        <f>MIN(A119,Assumptions!$B$6)*Assumptions!$B$4</f>
        <v/>
      </c>
      <c r="C119" s="335">
        <f>B119*Assumptions!$B$5</f>
        <v/>
      </c>
      <c r="D119" s="335">
        <f>B119*Assumptions!$B$18</f>
        <v/>
      </c>
      <c r="E119" s="335">
        <f>B119*Assumptions!$B$17</f>
        <v/>
      </c>
      <c r="F119" s="335">
        <f>MIN(E119,IF(A119&lt;=$F$12,$J$7*$F$10*$F$11,0))</f>
        <v/>
      </c>
      <c r="G119" s="335">
        <f>MIN(MAX(0,E119-F119),B119*$F$7*$F$8)</f>
        <v/>
      </c>
      <c r="H119" s="335">
        <f>MIN(MAX(0,E119-SUM(F119:G119)),B119*$F$9)</f>
        <v/>
      </c>
      <c r="I119" s="335">
        <f>MIN(MAX(0,E119-SUM(F119:H119)),$J$8*$F$13)</f>
        <v/>
      </c>
      <c r="J119" s="335">
        <f>MIN(MAX(0,E119-SUM(F119:I119)),'Payback Extension'!L104)</f>
        <v/>
      </c>
      <c r="K119" s="335">
        <f>MIN(MAX(0,E119-SUM(F119:J119)),'Payback Extension'!D104*$F$15)</f>
        <v/>
      </c>
      <c r="L119" s="335">
        <f>MIN(MAX(0,E119-SUM(F119:K119)),((MAX(0,MIN(1,(A119-'Scenario Inputs'!$N$14+1)/'Scenario Inputs'!$O$14))*'Scenario Inputs'!$H$14*(1-'Scenario Inputs'!$I$14))+(MAX(0,MIN(1,(A119-'Scenario Inputs'!$N$15+1)/'Scenario Inputs'!$O$15))*'Scenario Inputs'!$H$15*(1-'Scenario Inputs'!$I$15)))*$F$16)</f>
        <v/>
      </c>
      <c r="M119" s="335">
        <f>MIN(MAX(0,E119-SUM(F119:L119)),$J$9*$F$14)</f>
        <v/>
      </c>
      <c r="N119" s="335">
        <f>SUM(F119:M119)</f>
        <v/>
      </c>
      <c r="O119" s="335">
        <f>MAX(0,E119-N119)</f>
        <v/>
      </c>
      <c r="P119" s="359">
        <f>IF(E119=0,0,N119/E119)</f>
        <v/>
      </c>
      <c r="Q119" s="380">
        <f>Q118+O119</f>
        <v/>
      </c>
      <c r="R119" s="335">
        <f>MAX(O119,R120)</f>
        <v/>
      </c>
    </row>
    <row r="120">
      <c r="A120" s="385" t="n">
        <v>101</v>
      </c>
      <c r="B120" s="385">
        <f>MIN(A120,Assumptions!$B$6)*Assumptions!$B$4</f>
        <v/>
      </c>
      <c r="C120" s="335">
        <f>B120*Assumptions!$B$5</f>
        <v/>
      </c>
      <c r="D120" s="335">
        <f>B120*Assumptions!$B$18</f>
        <v/>
      </c>
      <c r="E120" s="335">
        <f>B120*Assumptions!$B$17</f>
        <v/>
      </c>
      <c r="F120" s="335">
        <f>MIN(E120,IF(A120&lt;=$F$12,$J$7*$F$10*$F$11,0))</f>
        <v/>
      </c>
      <c r="G120" s="335">
        <f>MIN(MAX(0,E120-F120),B120*$F$7*$F$8)</f>
        <v/>
      </c>
      <c r="H120" s="335">
        <f>MIN(MAX(0,E120-SUM(F120:G120)),B120*$F$9)</f>
        <v/>
      </c>
      <c r="I120" s="335">
        <f>MIN(MAX(0,E120-SUM(F120:H120)),$J$8*$F$13)</f>
        <v/>
      </c>
      <c r="J120" s="335">
        <f>MIN(MAX(0,E120-SUM(F120:I120)),'Payback Extension'!L105)</f>
        <v/>
      </c>
      <c r="K120" s="335">
        <f>MIN(MAX(0,E120-SUM(F120:J120)),'Payback Extension'!D105*$F$15)</f>
        <v/>
      </c>
      <c r="L120" s="335">
        <f>MIN(MAX(0,E120-SUM(F120:K120)),((MAX(0,MIN(1,(A120-'Scenario Inputs'!$N$14+1)/'Scenario Inputs'!$O$14))*'Scenario Inputs'!$H$14*(1-'Scenario Inputs'!$I$14))+(MAX(0,MIN(1,(A120-'Scenario Inputs'!$N$15+1)/'Scenario Inputs'!$O$15))*'Scenario Inputs'!$H$15*(1-'Scenario Inputs'!$I$15)))*$F$16)</f>
        <v/>
      </c>
      <c r="M120" s="335">
        <f>MIN(MAX(0,E120-SUM(F120:L120)),$J$9*$F$14)</f>
        <v/>
      </c>
      <c r="N120" s="335">
        <f>SUM(F120:M120)</f>
        <v/>
      </c>
      <c r="O120" s="335">
        <f>MAX(0,E120-N120)</f>
        <v/>
      </c>
      <c r="P120" s="359">
        <f>IF(E120=0,0,N120/E120)</f>
        <v/>
      </c>
      <c r="Q120" s="380">
        <f>Q119+O120</f>
        <v/>
      </c>
      <c r="R120" s="335">
        <f>MAX(O120,R121)</f>
        <v/>
      </c>
    </row>
    <row r="121">
      <c r="A121" s="385" t="n">
        <v>102</v>
      </c>
      <c r="B121" s="385">
        <f>MIN(A121,Assumptions!$B$6)*Assumptions!$B$4</f>
        <v/>
      </c>
      <c r="C121" s="335">
        <f>B121*Assumptions!$B$5</f>
        <v/>
      </c>
      <c r="D121" s="335">
        <f>B121*Assumptions!$B$18</f>
        <v/>
      </c>
      <c r="E121" s="335">
        <f>B121*Assumptions!$B$17</f>
        <v/>
      </c>
      <c r="F121" s="335">
        <f>MIN(E121,IF(A121&lt;=$F$12,$J$7*$F$10*$F$11,0))</f>
        <v/>
      </c>
      <c r="G121" s="335">
        <f>MIN(MAX(0,E121-F121),B121*$F$7*$F$8)</f>
        <v/>
      </c>
      <c r="H121" s="335">
        <f>MIN(MAX(0,E121-SUM(F121:G121)),B121*$F$9)</f>
        <v/>
      </c>
      <c r="I121" s="335">
        <f>MIN(MAX(0,E121-SUM(F121:H121)),$J$8*$F$13)</f>
        <v/>
      </c>
      <c r="J121" s="335">
        <f>MIN(MAX(0,E121-SUM(F121:I121)),'Payback Extension'!L106)</f>
        <v/>
      </c>
      <c r="K121" s="335">
        <f>MIN(MAX(0,E121-SUM(F121:J121)),'Payback Extension'!D106*$F$15)</f>
        <v/>
      </c>
      <c r="L121" s="335">
        <f>MIN(MAX(0,E121-SUM(F121:K121)),((MAX(0,MIN(1,(A121-'Scenario Inputs'!$N$14+1)/'Scenario Inputs'!$O$14))*'Scenario Inputs'!$H$14*(1-'Scenario Inputs'!$I$14))+(MAX(0,MIN(1,(A121-'Scenario Inputs'!$N$15+1)/'Scenario Inputs'!$O$15))*'Scenario Inputs'!$H$15*(1-'Scenario Inputs'!$I$15)))*$F$16)</f>
        <v/>
      </c>
      <c r="M121" s="335">
        <f>MIN(MAX(0,E121-SUM(F121:L121)),$J$9*$F$14)</f>
        <v/>
      </c>
      <c r="N121" s="335">
        <f>SUM(F121:M121)</f>
        <v/>
      </c>
      <c r="O121" s="335">
        <f>MAX(0,E121-N121)</f>
        <v/>
      </c>
      <c r="P121" s="359">
        <f>IF(E121=0,0,N121/E121)</f>
        <v/>
      </c>
      <c r="Q121" s="380">
        <f>Q120+O121</f>
        <v/>
      </c>
      <c r="R121" s="335">
        <f>MAX(O121,R122)</f>
        <v/>
      </c>
    </row>
    <row r="122">
      <c r="A122" s="385" t="n">
        <v>103</v>
      </c>
      <c r="B122" s="385">
        <f>MIN(A122,Assumptions!$B$6)*Assumptions!$B$4</f>
        <v/>
      </c>
      <c r="C122" s="335">
        <f>B122*Assumptions!$B$5</f>
        <v/>
      </c>
      <c r="D122" s="335">
        <f>B122*Assumptions!$B$18</f>
        <v/>
      </c>
      <c r="E122" s="335">
        <f>B122*Assumptions!$B$17</f>
        <v/>
      </c>
      <c r="F122" s="335">
        <f>MIN(E122,IF(A122&lt;=$F$12,$J$7*$F$10*$F$11,0))</f>
        <v/>
      </c>
      <c r="G122" s="335">
        <f>MIN(MAX(0,E122-F122),B122*$F$7*$F$8)</f>
        <v/>
      </c>
      <c r="H122" s="335">
        <f>MIN(MAX(0,E122-SUM(F122:G122)),B122*$F$9)</f>
        <v/>
      </c>
      <c r="I122" s="335">
        <f>MIN(MAX(0,E122-SUM(F122:H122)),$J$8*$F$13)</f>
        <v/>
      </c>
      <c r="J122" s="335">
        <f>MIN(MAX(0,E122-SUM(F122:I122)),'Payback Extension'!L107)</f>
        <v/>
      </c>
      <c r="K122" s="335">
        <f>MIN(MAX(0,E122-SUM(F122:J122)),'Payback Extension'!D107*$F$15)</f>
        <v/>
      </c>
      <c r="L122" s="335">
        <f>MIN(MAX(0,E122-SUM(F122:K122)),((MAX(0,MIN(1,(A122-'Scenario Inputs'!$N$14+1)/'Scenario Inputs'!$O$14))*'Scenario Inputs'!$H$14*(1-'Scenario Inputs'!$I$14))+(MAX(0,MIN(1,(A122-'Scenario Inputs'!$N$15+1)/'Scenario Inputs'!$O$15))*'Scenario Inputs'!$H$15*(1-'Scenario Inputs'!$I$15)))*$F$16)</f>
        <v/>
      </c>
      <c r="M122" s="335">
        <f>MIN(MAX(0,E122-SUM(F122:L122)),$J$9*$F$14)</f>
        <v/>
      </c>
      <c r="N122" s="335">
        <f>SUM(F122:M122)</f>
        <v/>
      </c>
      <c r="O122" s="335">
        <f>MAX(0,E122-N122)</f>
        <v/>
      </c>
      <c r="P122" s="359">
        <f>IF(E122=0,0,N122/E122)</f>
        <v/>
      </c>
      <c r="Q122" s="380">
        <f>Q121+O122</f>
        <v/>
      </c>
      <c r="R122" s="335">
        <f>MAX(O122,R123)</f>
        <v/>
      </c>
    </row>
    <row r="123">
      <c r="A123" s="385" t="n">
        <v>104</v>
      </c>
      <c r="B123" s="385">
        <f>MIN(A123,Assumptions!$B$6)*Assumptions!$B$4</f>
        <v/>
      </c>
      <c r="C123" s="335">
        <f>B123*Assumptions!$B$5</f>
        <v/>
      </c>
      <c r="D123" s="335">
        <f>B123*Assumptions!$B$18</f>
        <v/>
      </c>
      <c r="E123" s="335">
        <f>B123*Assumptions!$B$17</f>
        <v/>
      </c>
      <c r="F123" s="335">
        <f>MIN(E123,IF(A123&lt;=$F$12,$J$7*$F$10*$F$11,0))</f>
        <v/>
      </c>
      <c r="G123" s="335">
        <f>MIN(MAX(0,E123-F123),B123*$F$7*$F$8)</f>
        <v/>
      </c>
      <c r="H123" s="335">
        <f>MIN(MAX(0,E123-SUM(F123:G123)),B123*$F$9)</f>
        <v/>
      </c>
      <c r="I123" s="335">
        <f>MIN(MAX(0,E123-SUM(F123:H123)),$J$8*$F$13)</f>
        <v/>
      </c>
      <c r="J123" s="335">
        <f>MIN(MAX(0,E123-SUM(F123:I123)),'Payback Extension'!L108)</f>
        <v/>
      </c>
      <c r="K123" s="335">
        <f>MIN(MAX(0,E123-SUM(F123:J123)),'Payback Extension'!D108*$F$15)</f>
        <v/>
      </c>
      <c r="L123" s="335">
        <f>MIN(MAX(0,E123-SUM(F123:K123)),((MAX(0,MIN(1,(A123-'Scenario Inputs'!$N$14+1)/'Scenario Inputs'!$O$14))*'Scenario Inputs'!$H$14*(1-'Scenario Inputs'!$I$14))+(MAX(0,MIN(1,(A123-'Scenario Inputs'!$N$15+1)/'Scenario Inputs'!$O$15))*'Scenario Inputs'!$H$15*(1-'Scenario Inputs'!$I$15)))*$F$16)</f>
        <v/>
      </c>
      <c r="M123" s="335">
        <f>MIN(MAX(0,E123-SUM(F123:L123)),$J$9*$F$14)</f>
        <v/>
      </c>
      <c r="N123" s="335">
        <f>SUM(F123:M123)</f>
        <v/>
      </c>
      <c r="O123" s="335">
        <f>MAX(0,E123-N123)</f>
        <v/>
      </c>
      <c r="P123" s="359">
        <f>IF(E123=0,0,N123/E123)</f>
        <v/>
      </c>
      <c r="Q123" s="380">
        <f>Q122+O123</f>
        <v/>
      </c>
      <c r="R123" s="335">
        <f>MAX(O123,R124)</f>
        <v/>
      </c>
    </row>
    <row r="124">
      <c r="A124" s="385" t="n">
        <v>105</v>
      </c>
      <c r="B124" s="385">
        <f>MIN(A124,Assumptions!$B$6)*Assumptions!$B$4</f>
        <v/>
      </c>
      <c r="C124" s="335">
        <f>B124*Assumptions!$B$5</f>
        <v/>
      </c>
      <c r="D124" s="335">
        <f>B124*Assumptions!$B$18</f>
        <v/>
      </c>
      <c r="E124" s="335">
        <f>B124*Assumptions!$B$17</f>
        <v/>
      </c>
      <c r="F124" s="335">
        <f>MIN(E124,IF(A124&lt;=$F$12,$J$7*$F$10*$F$11,0))</f>
        <v/>
      </c>
      <c r="G124" s="335">
        <f>MIN(MAX(0,E124-F124),B124*$F$7*$F$8)</f>
        <v/>
      </c>
      <c r="H124" s="335">
        <f>MIN(MAX(0,E124-SUM(F124:G124)),B124*$F$9)</f>
        <v/>
      </c>
      <c r="I124" s="335">
        <f>MIN(MAX(0,E124-SUM(F124:H124)),$J$8*$F$13)</f>
        <v/>
      </c>
      <c r="J124" s="335">
        <f>MIN(MAX(0,E124-SUM(F124:I124)),'Payback Extension'!L109)</f>
        <v/>
      </c>
      <c r="K124" s="335">
        <f>MIN(MAX(0,E124-SUM(F124:J124)),'Payback Extension'!D109*$F$15)</f>
        <v/>
      </c>
      <c r="L124" s="335">
        <f>MIN(MAX(0,E124-SUM(F124:K124)),((MAX(0,MIN(1,(A124-'Scenario Inputs'!$N$14+1)/'Scenario Inputs'!$O$14))*'Scenario Inputs'!$H$14*(1-'Scenario Inputs'!$I$14))+(MAX(0,MIN(1,(A124-'Scenario Inputs'!$N$15+1)/'Scenario Inputs'!$O$15))*'Scenario Inputs'!$H$15*(1-'Scenario Inputs'!$I$15)))*$F$16)</f>
        <v/>
      </c>
      <c r="M124" s="335">
        <f>MIN(MAX(0,E124-SUM(F124:L124)),$J$9*$F$14)</f>
        <v/>
      </c>
      <c r="N124" s="335">
        <f>SUM(F124:M124)</f>
        <v/>
      </c>
      <c r="O124" s="335">
        <f>MAX(0,E124-N124)</f>
        <v/>
      </c>
      <c r="P124" s="359">
        <f>IF(E124=0,0,N124/E124)</f>
        <v/>
      </c>
      <c r="Q124" s="380">
        <f>Q123+O124</f>
        <v/>
      </c>
      <c r="R124" s="335">
        <f>MAX(O124,R125)</f>
        <v/>
      </c>
    </row>
    <row r="125">
      <c r="A125" s="385" t="n">
        <v>106</v>
      </c>
      <c r="B125" s="385">
        <f>MIN(A125,Assumptions!$B$6)*Assumptions!$B$4</f>
        <v/>
      </c>
      <c r="C125" s="335">
        <f>B125*Assumptions!$B$5</f>
        <v/>
      </c>
      <c r="D125" s="335">
        <f>B125*Assumptions!$B$18</f>
        <v/>
      </c>
      <c r="E125" s="335">
        <f>B125*Assumptions!$B$17</f>
        <v/>
      </c>
      <c r="F125" s="335">
        <f>MIN(E125,IF(A125&lt;=$F$12,$J$7*$F$10*$F$11,0))</f>
        <v/>
      </c>
      <c r="G125" s="335">
        <f>MIN(MAX(0,E125-F125),B125*$F$7*$F$8)</f>
        <v/>
      </c>
      <c r="H125" s="335">
        <f>MIN(MAX(0,E125-SUM(F125:G125)),B125*$F$9)</f>
        <v/>
      </c>
      <c r="I125" s="335">
        <f>MIN(MAX(0,E125-SUM(F125:H125)),$J$8*$F$13)</f>
        <v/>
      </c>
      <c r="J125" s="335">
        <f>MIN(MAX(0,E125-SUM(F125:I125)),'Payback Extension'!L110)</f>
        <v/>
      </c>
      <c r="K125" s="335">
        <f>MIN(MAX(0,E125-SUM(F125:J125)),'Payback Extension'!D110*$F$15)</f>
        <v/>
      </c>
      <c r="L125" s="335">
        <f>MIN(MAX(0,E125-SUM(F125:K125)),((MAX(0,MIN(1,(A125-'Scenario Inputs'!$N$14+1)/'Scenario Inputs'!$O$14))*'Scenario Inputs'!$H$14*(1-'Scenario Inputs'!$I$14))+(MAX(0,MIN(1,(A125-'Scenario Inputs'!$N$15+1)/'Scenario Inputs'!$O$15))*'Scenario Inputs'!$H$15*(1-'Scenario Inputs'!$I$15)))*$F$16)</f>
        <v/>
      </c>
      <c r="M125" s="335">
        <f>MIN(MAX(0,E125-SUM(F125:L125)),$J$9*$F$14)</f>
        <v/>
      </c>
      <c r="N125" s="335">
        <f>SUM(F125:M125)</f>
        <v/>
      </c>
      <c r="O125" s="335">
        <f>MAX(0,E125-N125)</f>
        <v/>
      </c>
      <c r="P125" s="359">
        <f>IF(E125=0,0,N125/E125)</f>
        <v/>
      </c>
      <c r="Q125" s="380">
        <f>Q124+O125</f>
        <v/>
      </c>
      <c r="R125" s="335">
        <f>MAX(O125,R126)</f>
        <v/>
      </c>
    </row>
    <row r="126">
      <c r="A126" s="385" t="n">
        <v>107</v>
      </c>
      <c r="B126" s="385">
        <f>MIN(A126,Assumptions!$B$6)*Assumptions!$B$4</f>
        <v/>
      </c>
      <c r="C126" s="335">
        <f>B126*Assumptions!$B$5</f>
        <v/>
      </c>
      <c r="D126" s="335">
        <f>B126*Assumptions!$B$18</f>
        <v/>
      </c>
      <c r="E126" s="335">
        <f>B126*Assumptions!$B$17</f>
        <v/>
      </c>
      <c r="F126" s="335">
        <f>MIN(E126,IF(A126&lt;=$F$12,$J$7*$F$10*$F$11,0))</f>
        <v/>
      </c>
      <c r="G126" s="335">
        <f>MIN(MAX(0,E126-F126),B126*$F$7*$F$8)</f>
        <v/>
      </c>
      <c r="H126" s="335">
        <f>MIN(MAX(0,E126-SUM(F126:G126)),B126*$F$9)</f>
        <v/>
      </c>
      <c r="I126" s="335">
        <f>MIN(MAX(0,E126-SUM(F126:H126)),$J$8*$F$13)</f>
        <v/>
      </c>
      <c r="J126" s="335">
        <f>MIN(MAX(0,E126-SUM(F126:I126)),'Payback Extension'!L111)</f>
        <v/>
      </c>
      <c r="K126" s="335">
        <f>MIN(MAX(0,E126-SUM(F126:J126)),'Payback Extension'!D111*$F$15)</f>
        <v/>
      </c>
      <c r="L126" s="335">
        <f>MIN(MAX(0,E126-SUM(F126:K126)),((MAX(0,MIN(1,(A126-'Scenario Inputs'!$N$14+1)/'Scenario Inputs'!$O$14))*'Scenario Inputs'!$H$14*(1-'Scenario Inputs'!$I$14))+(MAX(0,MIN(1,(A126-'Scenario Inputs'!$N$15+1)/'Scenario Inputs'!$O$15))*'Scenario Inputs'!$H$15*(1-'Scenario Inputs'!$I$15)))*$F$16)</f>
        <v/>
      </c>
      <c r="M126" s="335">
        <f>MIN(MAX(0,E126-SUM(F126:L126)),$J$9*$F$14)</f>
        <v/>
      </c>
      <c r="N126" s="335">
        <f>SUM(F126:M126)</f>
        <v/>
      </c>
      <c r="O126" s="335">
        <f>MAX(0,E126-N126)</f>
        <v/>
      </c>
      <c r="P126" s="359">
        <f>IF(E126=0,0,N126/E126)</f>
        <v/>
      </c>
      <c r="Q126" s="380">
        <f>Q125+O126</f>
        <v/>
      </c>
      <c r="R126" s="335">
        <f>MAX(O126,R127)</f>
        <v/>
      </c>
    </row>
    <row r="127">
      <c r="A127" s="385" t="n">
        <v>108</v>
      </c>
      <c r="B127" s="385">
        <f>MIN(A127,Assumptions!$B$6)*Assumptions!$B$4</f>
        <v/>
      </c>
      <c r="C127" s="335">
        <f>B127*Assumptions!$B$5</f>
        <v/>
      </c>
      <c r="D127" s="335">
        <f>B127*Assumptions!$B$18</f>
        <v/>
      </c>
      <c r="E127" s="335">
        <f>B127*Assumptions!$B$17</f>
        <v/>
      </c>
      <c r="F127" s="335">
        <f>MIN(E127,IF(A127&lt;=$F$12,$J$7*$F$10*$F$11,0))</f>
        <v/>
      </c>
      <c r="G127" s="335">
        <f>MIN(MAX(0,E127-F127),B127*$F$7*$F$8)</f>
        <v/>
      </c>
      <c r="H127" s="335">
        <f>MIN(MAX(0,E127-SUM(F127:G127)),B127*$F$9)</f>
        <v/>
      </c>
      <c r="I127" s="335">
        <f>MIN(MAX(0,E127-SUM(F127:H127)),$J$8*$F$13)</f>
        <v/>
      </c>
      <c r="J127" s="335">
        <f>MIN(MAX(0,E127-SUM(F127:I127)),'Payback Extension'!L112)</f>
        <v/>
      </c>
      <c r="K127" s="335">
        <f>MIN(MAX(0,E127-SUM(F127:J127)),'Payback Extension'!D112*$F$15)</f>
        <v/>
      </c>
      <c r="L127" s="335">
        <f>MIN(MAX(0,E127-SUM(F127:K127)),((MAX(0,MIN(1,(A127-'Scenario Inputs'!$N$14+1)/'Scenario Inputs'!$O$14))*'Scenario Inputs'!$H$14*(1-'Scenario Inputs'!$I$14))+(MAX(0,MIN(1,(A127-'Scenario Inputs'!$N$15+1)/'Scenario Inputs'!$O$15))*'Scenario Inputs'!$H$15*(1-'Scenario Inputs'!$I$15)))*$F$16)</f>
        <v/>
      </c>
      <c r="M127" s="335">
        <f>MIN(MAX(0,E127-SUM(F127:L127)),$J$9*$F$14)</f>
        <v/>
      </c>
      <c r="N127" s="335">
        <f>SUM(F127:M127)</f>
        <v/>
      </c>
      <c r="O127" s="335">
        <f>MAX(0,E127-N127)</f>
        <v/>
      </c>
      <c r="P127" s="359">
        <f>IF(E127=0,0,N127/E127)</f>
        <v/>
      </c>
      <c r="Q127" s="380">
        <f>Q126+O127</f>
        <v/>
      </c>
      <c r="R127" s="335">
        <f>MAX(O127,R128)</f>
        <v/>
      </c>
    </row>
    <row r="128">
      <c r="A128" s="385" t="n">
        <v>109</v>
      </c>
      <c r="B128" s="385">
        <f>MIN(A128,Assumptions!$B$6)*Assumptions!$B$4</f>
        <v/>
      </c>
      <c r="C128" s="335">
        <f>B128*Assumptions!$B$5</f>
        <v/>
      </c>
      <c r="D128" s="335">
        <f>B128*Assumptions!$B$18</f>
        <v/>
      </c>
      <c r="E128" s="335">
        <f>B128*Assumptions!$B$17</f>
        <v/>
      </c>
      <c r="F128" s="335">
        <f>MIN(E128,IF(A128&lt;=$F$12,$J$7*$F$10*$F$11,0))</f>
        <v/>
      </c>
      <c r="G128" s="335">
        <f>MIN(MAX(0,E128-F128),B128*$F$7*$F$8)</f>
        <v/>
      </c>
      <c r="H128" s="335">
        <f>MIN(MAX(0,E128-SUM(F128:G128)),B128*$F$9)</f>
        <v/>
      </c>
      <c r="I128" s="335">
        <f>MIN(MAX(0,E128-SUM(F128:H128)),$J$8*$F$13)</f>
        <v/>
      </c>
      <c r="J128" s="335">
        <f>MIN(MAX(0,E128-SUM(F128:I128)),'Payback Extension'!L113)</f>
        <v/>
      </c>
      <c r="K128" s="335">
        <f>MIN(MAX(0,E128-SUM(F128:J128)),'Payback Extension'!D113*$F$15)</f>
        <v/>
      </c>
      <c r="L128" s="335">
        <f>MIN(MAX(0,E128-SUM(F128:K128)),((MAX(0,MIN(1,(A128-'Scenario Inputs'!$N$14+1)/'Scenario Inputs'!$O$14))*'Scenario Inputs'!$H$14*(1-'Scenario Inputs'!$I$14))+(MAX(0,MIN(1,(A128-'Scenario Inputs'!$N$15+1)/'Scenario Inputs'!$O$15))*'Scenario Inputs'!$H$15*(1-'Scenario Inputs'!$I$15)))*$F$16)</f>
        <v/>
      </c>
      <c r="M128" s="335">
        <f>MIN(MAX(0,E128-SUM(F128:L128)),$J$9*$F$14)</f>
        <v/>
      </c>
      <c r="N128" s="335">
        <f>SUM(F128:M128)</f>
        <v/>
      </c>
      <c r="O128" s="335">
        <f>MAX(0,E128-N128)</f>
        <v/>
      </c>
      <c r="P128" s="359">
        <f>IF(E128=0,0,N128/E128)</f>
        <v/>
      </c>
      <c r="Q128" s="380">
        <f>Q127+O128</f>
        <v/>
      </c>
      <c r="R128" s="335">
        <f>MAX(O128,R129)</f>
        <v/>
      </c>
    </row>
    <row r="129">
      <c r="A129" s="385" t="n">
        <v>110</v>
      </c>
      <c r="B129" s="385">
        <f>MIN(A129,Assumptions!$B$6)*Assumptions!$B$4</f>
        <v/>
      </c>
      <c r="C129" s="335">
        <f>B129*Assumptions!$B$5</f>
        <v/>
      </c>
      <c r="D129" s="335">
        <f>B129*Assumptions!$B$18</f>
        <v/>
      </c>
      <c r="E129" s="335">
        <f>B129*Assumptions!$B$17</f>
        <v/>
      </c>
      <c r="F129" s="335">
        <f>MIN(E129,IF(A129&lt;=$F$12,$J$7*$F$10*$F$11,0))</f>
        <v/>
      </c>
      <c r="G129" s="335">
        <f>MIN(MAX(0,E129-F129),B129*$F$7*$F$8)</f>
        <v/>
      </c>
      <c r="H129" s="335">
        <f>MIN(MAX(0,E129-SUM(F129:G129)),B129*$F$9)</f>
        <v/>
      </c>
      <c r="I129" s="335">
        <f>MIN(MAX(0,E129-SUM(F129:H129)),$J$8*$F$13)</f>
        <v/>
      </c>
      <c r="J129" s="335">
        <f>MIN(MAX(0,E129-SUM(F129:I129)),'Payback Extension'!L114)</f>
        <v/>
      </c>
      <c r="K129" s="335">
        <f>MIN(MAX(0,E129-SUM(F129:J129)),'Payback Extension'!D114*$F$15)</f>
        <v/>
      </c>
      <c r="L129" s="335">
        <f>MIN(MAX(0,E129-SUM(F129:K129)),((MAX(0,MIN(1,(A129-'Scenario Inputs'!$N$14+1)/'Scenario Inputs'!$O$14))*'Scenario Inputs'!$H$14*(1-'Scenario Inputs'!$I$14))+(MAX(0,MIN(1,(A129-'Scenario Inputs'!$N$15+1)/'Scenario Inputs'!$O$15))*'Scenario Inputs'!$H$15*(1-'Scenario Inputs'!$I$15)))*$F$16)</f>
        <v/>
      </c>
      <c r="M129" s="335">
        <f>MIN(MAX(0,E129-SUM(F129:L129)),$J$9*$F$14)</f>
        <v/>
      </c>
      <c r="N129" s="335">
        <f>SUM(F129:M129)</f>
        <v/>
      </c>
      <c r="O129" s="335">
        <f>MAX(0,E129-N129)</f>
        <v/>
      </c>
      <c r="P129" s="359">
        <f>IF(E129=0,0,N129/E129)</f>
        <v/>
      </c>
      <c r="Q129" s="380">
        <f>Q128+O129</f>
        <v/>
      </c>
      <c r="R129" s="335">
        <f>MAX(O129,R130)</f>
        <v/>
      </c>
    </row>
    <row r="130">
      <c r="A130" s="385" t="n">
        <v>111</v>
      </c>
      <c r="B130" s="385">
        <f>MIN(A130,Assumptions!$B$6)*Assumptions!$B$4</f>
        <v/>
      </c>
      <c r="C130" s="335">
        <f>B130*Assumptions!$B$5</f>
        <v/>
      </c>
      <c r="D130" s="335">
        <f>B130*Assumptions!$B$18</f>
        <v/>
      </c>
      <c r="E130" s="335">
        <f>B130*Assumptions!$B$17</f>
        <v/>
      </c>
      <c r="F130" s="335">
        <f>MIN(E130,IF(A130&lt;=$F$12,$J$7*$F$10*$F$11,0))</f>
        <v/>
      </c>
      <c r="G130" s="335">
        <f>MIN(MAX(0,E130-F130),B130*$F$7*$F$8)</f>
        <v/>
      </c>
      <c r="H130" s="335">
        <f>MIN(MAX(0,E130-SUM(F130:G130)),B130*$F$9)</f>
        <v/>
      </c>
      <c r="I130" s="335">
        <f>MIN(MAX(0,E130-SUM(F130:H130)),$J$8*$F$13)</f>
        <v/>
      </c>
      <c r="J130" s="335">
        <f>MIN(MAX(0,E130-SUM(F130:I130)),'Payback Extension'!L115)</f>
        <v/>
      </c>
      <c r="K130" s="335">
        <f>MIN(MAX(0,E130-SUM(F130:J130)),'Payback Extension'!D115*$F$15)</f>
        <v/>
      </c>
      <c r="L130" s="335">
        <f>MIN(MAX(0,E130-SUM(F130:K130)),((MAX(0,MIN(1,(A130-'Scenario Inputs'!$N$14+1)/'Scenario Inputs'!$O$14))*'Scenario Inputs'!$H$14*(1-'Scenario Inputs'!$I$14))+(MAX(0,MIN(1,(A130-'Scenario Inputs'!$N$15+1)/'Scenario Inputs'!$O$15))*'Scenario Inputs'!$H$15*(1-'Scenario Inputs'!$I$15)))*$F$16)</f>
        <v/>
      </c>
      <c r="M130" s="335">
        <f>MIN(MAX(0,E130-SUM(F130:L130)),$J$9*$F$14)</f>
        <v/>
      </c>
      <c r="N130" s="335">
        <f>SUM(F130:M130)</f>
        <v/>
      </c>
      <c r="O130" s="335">
        <f>MAX(0,E130-N130)</f>
        <v/>
      </c>
      <c r="P130" s="359">
        <f>IF(E130=0,0,N130/E130)</f>
        <v/>
      </c>
      <c r="Q130" s="380">
        <f>Q129+O130</f>
        <v/>
      </c>
      <c r="R130" s="335">
        <f>MAX(O130,R131)</f>
        <v/>
      </c>
    </row>
    <row r="131">
      <c r="A131" s="385" t="n">
        <v>112</v>
      </c>
      <c r="B131" s="385">
        <f>MIN(A131,Assumptions!$B$6)*Assumptions!$B$4</f>
        <v/>
      </c>
      <c r="C131" s="335">
        <f>B131*Assumptions!$B$5</f>
        <v/>
      </c>
      <c r="D131" s="335">
        <f>B131*Assumptions!$B$18</f>
        <v/>
      </c>
      <c r="E131" s="335">
        <f>B131*Assumptions!$B$17</f>
        <v/>
      </c>
      <c r="F131" s="335">
        <f>MIN(E131,IF(A131&lt;=$F$12,$J$7*$F$10*$F$11,0))</f>
        <v/>
      </c>
      <c r="G131" s="335">
        <f>MIN(MAX(0,E131-F131),B131*$F$7*$F$8)</f>
        <v/>
      </c>
      <c r="H131" s="335">
        <f>MIN(MAX(0,E131-SUM(F131:G131)),B131*$F$9)</f>
        <v/>
      </c>
      <c r="I131" s="335">
        <f>MIN(MAX(0,E131-SUM(F131:H131)),$J$8*$F$13)</f>
        <v/>
      </c>
      <c r="J131" s="335">
        <f>MIN(MAX(0,E131-SUM(F131:I131)),'Payback Extension'!L116)</f>
        <v/>
      </c>
      <c r="K131" s="335">
        <f>MIN(MAX(0,E131-SUM(F131:J131)),'Payback Extension'!D116*$F$15)</f>
        <v/>
      </c>
      <c r="L131" s="335">
        <f>MIN(MAX(0,E131-SUM(F131:K131)),((MAX(0,MIN(1,(A131-'Scenario Inputs'!$N$14+1)/'Scenario Inputs'!$O$14))*'Scenario Inputs'!$H$14*(1-'Scenario Inputs'!$I$14))+(MAX(0,MIN(1,(A131-'Scenario Inputs'!$N$15+1)/'Scenario Inputs'!$O$15))*'Scenario Inputs'!$H$15*(1-'Scenario Inputs'!$I$15)))*$F$16)</f>
        <v/>
      </c>
      <c r="M131" s="335">
        <f>MIN(MAX(0,E131-SUM(F131:L131)),$J$9*$F$14)</f>
        <v/>
      </c>
      <c r="N131" s="335">
        <f>SUM(F131:M131)</f>
        <v/>
      </c>
      <c r="O131" s="335">
        <f>MAX(0,E131-N131)</f>
        <v/>
      </c>
      <c r="P131" s="359">
        <f>IF(E131=0,0,N131/E131)</f>
        <v/>
      </c>
      <c r="Q131" s="380">
        <f>Q130+O131</f>
        <v/>
      </c>
      <c r="R131" s="335">
        <f>MAX(O131,R132)</f>
        <v/>
      </c>
    </row>
    <row r="132">
      <c r="A132" s="385" t="n">
        <v>113</v>
      </c>
      <c r="B132" s="385">
        <f>MIN(A132,Assumptions!$B$6)*Assumptions!$B$4</f>
        <v/>
      </c>
      <c r="C132" s="335">
        <f>B132*Assumptions!$B$5</f>
        <v/>
      </c>
      <c r="D132" s="335">
        <f>B132*Assumptions!$B$18</f>
        <v/>
      </c>
      <c r="E132" s="335">
        <f>B132*Assumptions!$B$17</f>
        <v/>
      </c>
      <c r="F132" s="335">
        <f>MIN(E132,IF(A132&lt;=$F$12,$J$7*$F$10*$F$11,0))</f>
        <v/>
      </c>
      <c r="G132" s="335">
        <f>MIN(MAX(0,E132-F132),B132*$F$7*$F$8)</f>
        <v/>
      </c>
      <c r="H132" s="335">
        <f>MIN(MAX(0,E132-SUM(F132:G132)),B132*$F$9)</f>
        <v/>
      </c>
      <c r="I132" s="335">
        <f>MIN(MAX(0,E132-SUM(F132:H132)),$J$8*$F$13)</f>
        <v/>
      </c>
      <c r="J132" s="335">
        <f>MIN(MAX(0,E132-SUM(F132:I132)),'Payback Extension'!L117)</f>
        <v/>
      </c>
      <c r="K132" s="335">
        <f>MIN(MAX(0,E132-SUM(F132:J132)),'Payback Extension'!D117*$F$15)</f>
        <v/>
      </c>
      <c r="L132" s="335">
        <f>MIN(MAX(0,E132-SUM(F132:K132)),((MAX(0,MIN(1,(A132-'Scenario Inputs'!$N$14+1)/'Scenario Inputs'!$O$14))*'Scenario Inputs'!$H$14*(1-'Scenario Inputs'!$I$14))+(MAX(0,MIN(1,(A132-'Scenario Inputs'!$N$15+1)/'Scenario Inputs'!$O$15))*'Scenario Inputs'!$H$15*(1-'Scenario Inputs'!$I$15)))*$F$16)</f>
        <v/>
      </c>
      <c r="M132" s="335">
        <f>MIN(MAX(0,E132-SUM(F132:L132)),$J$9*$F$14)</f>
        <v/>
      </c>
      <c r="N132" s="335">
        <f>SUM(F132:M132)</f>
        <v/>
      </c>
      <c r="O132" s="335">
        <f>MAX(0,E132-N132)</f>
        <v/>
      </c>
      <c r="P132" s="359">
        <f>IF(E132=0,0,N132/E132)</f>
        <v/>
      </c>
      <c r="Q132" s="380">
        <f>Q131+O132</f>
        <v/>
      </c>
      <c r="R132" s="335">
        <f>MAX(O132,R133)</f>
        <v/>
      </c>
    </row>
    <row r="133">
      <c r="A133" s="385" t="n">
        <v>114</v>
      </c>
      <c r="B133" s="385">
        <f>MIN(A133,Assumptions!$B$6)*Assumptions!$B$4</f>
        <v/>
      </c>
      <c r="C133" s="335">
        <f>B133*Assumptions!$B$5</f>
        <v/>
      </c>
      <c r="D133" s="335">
        <f>B133*Assumptions!$B$18</f>
        <v/>
      </c>
      <c r="E133" s="335">
        <f>B133*Assumptions!$B$17</f>
        <v/>
      </c>
      <c r="F133" s="335">
        <f>MIN(E133,IF(A133&lt;=$F$12,$J$7*$F$10*$F$11,0))</f>
        <v/>
      </c>
      <c r="G133" s="335">
        <f>MIN(MAX(0,E133-F133),B133*$F$7*$F$8)</f>
        <v/>
      </c>
      <c r="H133" s="335">
        <f>MIN(MAX(0,E133-SUM(F133:G133)),B133*$F$9)</f>
        <v/>
      </c>
      <c r="I133" s="335">
        <f>MIN(MAX(0,E133-SUM(F133:H133)),$J$8*$F$13)</f>
        <v/>
      </c>
      <c r="J133" s="335">
        <f>MIN(MAX(0,E133-SUM(F133:I133)),'Payback Extension'!L118)</f>
        <v/>
      </c>
      <c r="K133" s="335">
        <f>MIN(MAX(0,E133-SUM(F133:J133)),'Payback Extension'!D118*$F$15)</f>
        <v/>
      </c>
      <c r="L133" s="335">
        <f>MIN(MAX(0,E133-SUM(F133:K133)),((MAX(0,MIN(1,(A133-'Scenario Inputs'!$N$14+1)/'Scenario Inputs'!$O$14))*'Scenario Inputs'!$H$14*(1-'Scenario Inputs'!$I$14))+(MAX(0,MIN(1,(A133-'Scenario Inputs'!$N$15+1)/'Scenario Inputs'!$O$15))*'Scenario Inputs'!$H$15*(1-'Scenario Inputs'!$I$15)))*$F$16)</f>
        <v/>
      </c>
      <c r="M133" s="335">
        <f>MIN(MAX(0,E133-SUM(F133:L133)),$J$9*$F$14)</f>
        <v/>
      </c>
      <c r="N133" s="335">
        <f>SUM(F133:M133)</f>
        <v/>
      </c>
      <c r="O133" s="335">
        <f>MAX(0,E133-N133)</f>
        <v/>
      </c>
      <c r="P133" s="359">
        <f>IF(E133=0,0,N133/E133)</f>
        <v/>
      </c>
      <c r="Q133" s="380">
        <f>Q132+O133</f>
        <v/>
      </c>
      <c r="R133" s="335">
        <f>MAX(O133,R134)</f>
        <v/>
      </c>
    </row>
    <row r="134">
      <c r="A134" s="385" t="n">
        <v>115</v>
      </c>
      <c r="B134" s="385">
        <f>MIN(A134,Assumptions!$B$6)*Assumptions!$B$4</f>
        <v/>
      </c>
      <c r="C134" s="335">
        <f>B134*Assumptions!$B$5</f>
        <v/>
      </c>
      <c r="D134" s="335">
        <f>B134*Assumptions!$B$18</f>
        <v/>
      </c>
      <c r="E134" s="335">
        <f>B134*Assumptions!$B$17</f>
        <v/>
      </c>
      <c r="F134" s="335">
        <f>MIN(E134,IF(A134&lt;=$F$12,$J$7*$F$10*$F$11,0))</f>
        <v/>
      </c>
      <c r="G134" s="335">
        <f>MIN(MAX(0,E134-F134),B134*$F$7*$F$8)</f>
        <v/>
      </c>
      <c r="H134" s="335">
        <f>MIN(MAX(0,E134-SUM(F134:G134)),B134*$F$9)</f>
        <v/>
      </c>
      <c r="I134" s="335">
        <f>MIN(MAX(0,E134-SUM(F134:H134)),$J$8*$F$13)</f>
        <v/>
      </c>
      <c r="J134" s="335">
        <f>MIN(MAX(0,E134-SUM(F134:I134)),'Payback Extension'!L119)</f>
        <v/>
      </c>
      <c r="K134" s="335">
        <f>MIN(MAX(0,E134-SUM(F134:J134)),'Payback Extension'!D119*$F$15)</f>
        <v/>
      </c>
      <c r="L134" s="335">
        <f>MIN(MAX(0,E134-SUM(F134:K134)),((MAX(0,MIN(1,(A134-'Scenario Inputs'!$N$14+1)/'Scenario Inputs'!$O$14))*'Scenario Inputs'!$H$14*(1-'Scenario Inputs'!$I$14))+(MAX(0,MIN(1,(A134-'Scenario Inputs'!$N$15+1)/'Scenario Inputs'!$O$15))*'Scenario Inputs'!$H$15*(1-'Scenario Inputs'!$I$15)))*$F$16)</f>
        <v/>
      </c>
      <c r="M134" s="335">
        <f>MIN(MAX(0,E134-SUM(F134:L134)),$J$9*$F$14)</f>
        <v/>
      </c>
      <c r="N134" s="335">
        <f>SUM(F134:M134)</f>
        <v/>
      </c>
      <c r="O134" s="335">
        <f>MAX(0,E134-N134)</f>
        <v/>
      </c>
      <c r="P134" s="359">
        <f>IF(E134=0,0,N134/E134)</f>
        <v/>
      </c>
      <c r="Q134" s="380">
        <f>Q133+O134</f>
        <v/>
      </c>
      <c r="R134" s="335">
        <f>MAX(O134,R135)</f>
        <v/>
      </c>
    </row>
    <row r="135">
      <c r="A135" s="385" t="n">
        <v>116</v>
      </c>
      <c r="B135" s="385">
        <f>MIN(A135,Assumptions!$B$6)*Assumptions!$B$4</f>
        <v/>
      </c>
      <c r="C135" s="335">
        <f>B135*Assumptions!$B$5</f>
        <v/>
      </c>
      <c r="D135" s="335">
        <f>B135*Assumptions!$B$18</f>
        <v/>
      </c>
      <c r="E135" s="335">
        <f>B135*Assumptions!$B$17</f>
        <v/>
      </c>
      <c r="F135" s="335">
        <f>MIN(E135,IF(A135&lt;=$F$12,$J$7*$F$10*$F$11,0))</f>
        <v/>
      </c>
      <c r="G135" s="335">
        <f>MIN(MAX(0,E135-F135),B135*$F$7*$F$8)</f>
        <v/>
      </c>
      <c r="H135" s="335">
        <f>MIN(MAX(0,E135-SUM(F135:G135)),B135*$F$9)</f>
        <v/>
      </c>
      <c r="I135" s="335">
        <f>MIN(MAX(0,E135-SUM(F135:H135)),$J$8*$F$13)</f>
        <v/>
      </c>
      <c r="J135" s="335">
        <f>MIN(MAX(0,E135-SUM(F135:I135)),'Payback Extension'!L120)</f>
        <v/>
      </c>
      <c r="K135" s="335">
        <f>MIN(MAX(0,E135-SUM(F135:J135)),'Payback Extension'!D120*$F$15)</f>
        <v/>
      </c>
      <c r="L135" s="335">
        <f>MIN(MAX(0,E135-SUM(F135:K135)),((MAX(0,MIN(1,(A135-'Scenario Inputs'!$N$14+1)/'Scenario Inputs'!$O$14))*'Scenario Inputs'!$H$14*(1-'Scenario Inputs'!$I$14))+(MAX(0,MIN(1,(A135-'Scenario Inputs'!$N$15+1)/'Scenario Inputs'!$O$15))*'Scenario Inputs'!$H$15*(1-'Scenario Inputs'!$I$15)))*$F$16)</f>
        <v/>
      </c>
      <c r="M135" s="335">
        <f>MIN(MAX(0,E135-SUM(F135:L135)),$J$9*$F$14)</f>
        <v/>
      </c>
      <c r="N135" s="335">
        <f>SUM(F135:M135)</f>
        <v/>
      </c>
      <c r="O135" s="335">
        <f>MAX(0,E135-N135)</f>
        <v/>
      </c>
      <c r="P135" s="359">
        <f>IF(E135=0,0,N135/E135)</f>
        <v/>
      </c>
      <c r="Q135" s="380">
        <f>Q134+O135</f>
        <v/>
      </c>
      <c r="R135" s="335">
        <f>MAX(O135,R136)</f>
        <v/>
      </c>
    </row>
    <row r="136">
      <c r="A136" s="385" t="n">
        <v>117</v>
      </c>
      <c r="B136" s="385">
        <f>MIN(A136,Assumptions!$B$6)*Assumptions!$B$4</f>
        <v/>
      </c>
      <c r="C136" s="335">
        <f>B136*Assumptions!$B$5</f>
        <v/>
      </c>
      <c r="D136" s="335">
        <f>B136*Assumptions!$B$18</f>
        <v/>
      </c>
      <c r="E136" s="335">
        <f>B136*Assumptions!$B$17</f>
        <v/>
      </c>
      <c r="F136" s="335">
        <f>MIN(E136,IF(A136&lt;=$F$12,$J$7*$F$10*$F$11,0))</f>
        <v/>
      </c>
      <c r="G136" s="335">
        <f>MIN(MAX(0,E136-F136),B136*$F$7*$F$8)</f>
        <v/>
      </c>
      <c r="H136" s="335">
        <f>MIN(MAX(0,E136-SUM(F136:G136)),B136*$F$9)</f>
        <v/>
      </c>
      <c r="I136" s="335">
        <f>MIN(MAX(0,E136-SUM(F136:H136)),$J$8*$F$13)</f>
        <v/>
      </c>
      <c r="J136" s="335">
        <f>MIN(MAX(0,E136-SUM(F136:I136)),'Payback Extension'!L121)</f>
        <v/>
      </c>
      <c r="K136" s="335">
        <f>MIN(MAX(0,E136-SUM(F136:J136)),'Payback Extension'!D121*$F$15)</f>
        <v/>
      </c>
      <c r="L136" s="335">
        <f>MIN(MAX(0,E136-SUM(F136:K136)),((MAX(0,MIN(1,(A136-'Scenario Inputs'!$N$14+1)/'Scenario Inputs'!$O$14))*'Scenario Inputs'!$H$14*(1-'Scenario Inputs'!$I$14))+(MAX(0,MIN(1,(A136-'Scenario Inputs'!$N$15+1)/'Scenario Inputs'!$O$15))*'Scenario Inputs'!$H$15*(1-'Scenario Inputs'!$I$15)))*$F$16)</f>
        <v/>
      </c>
      <c r="M136" s="335">
        <f>MIN(MAX(0,E136-SUM(F136:L136)),$J$9*$F$14)</f>
        <v/>
      </c>
      <c r="N136" s="335">
        <f>SUM(F136:M136)</f>
        <v/>
      </c>
      <c r="O136" s="335">
        <f>MAX(0,E136-N136)</f>
        <v/>
      </c>
      <c r="P136" s="359">
        <f>IF(E136=0,0,N136/E136)</f>
        <v/>
      </c>
      <c r="Q136" s="380">
        <f>Q135+O136</f>
        <v/>
      </c>
      <c r="R136" s="335">
        <f>MAX(O136,R137)</f>
        <v/>
      </c>
    </row>
    <row r="137">
      <c r="A137" s="385" t="n">
        <v>118</v>
      </c>
      <c r="B137" s="385">
        <f>MIN(A137,Assumptions!$B$6)*Assumptions!$B$4</f>
        <v/>
      </c>
      <c r="C137" s="335">
        <f>B137*Assumptions!$B$5</f>
        <v/>
      </c>
      <c r="D137" s="335">
        <f>B137*Assumptions!$B$18</f>
        <v/>
      </c>
      <c r="E137" s="335">
        <f>B137*Assumptions!$B$17</f>
        <v/>
      </c>
      <c r="F137" s="335">
        <f>MIN(E137,IF(A137&lt;=$F$12,$J$7*$F$10*$F$11,0))</f>
        <v/>
      </c>
      <c r="G137" s="335">
        <f>MIN(MAX(0,E137-F137),B137*$F$7*$F$8)</f>
        <v/>
      </c>
      <c r="H137" s="335">
        <f>MIN(MAX(0,E137-SUM(F137:G137)),B137*$F$9)</f>
        <v/>
      </c>
      <c r="I137" s="335">
        <f>MIN(MAX(0,E137-SUM(F137:H137)),$J$8*$F$13)</f>
        <v/>
      </c>
      <c r="J137" s="335">
        <f>MIN(MAX(0,E137-SUM(F137:I137)),'Payback Extension'!L122)</f>
        <v/>
      </c>
      <c r="K137" s="335">
        <f>MIN(MAX(0,E137-SUM(F137:J137)),'Payback Extension'!D122*$F$15)</f>
        <v/>
      </c>
      <c r="L137" s="335">
        <f>MIN(MAX(0,E137-SUM(F137:K137)),((MAX(0,MIN(1,(A137-'Scenario Inputs'!$N$14+1)/'Scenario Inputs'!$O$14))*'Scenario Inputs'!$H$14*(1-'Scenario Inputs'!$I$14))+(MAX(0,MIN(1,(A137-'Scenario Inputs'!$N$15+1)/'Scenario Inputs'!$O$15))*'Scenario Inputs'!$H$15*(1-'Scenario Inputs'!$I$15)))*$F$16)</f>
        <v/>
      </c>
      <c r="M137" s="335">
        <f>MIN(MAX(0,E137-SUM(F137:L137)),$J$9*$F$14)</f>
        <v/>
      </c>
      <c r="N137" s="335">
        <f>SUM(F137:M137)</f>
        <v/>
      </c>
      <c r="O137" s="335">
        <f>MAX(0,E137-N137)</f>
        <v/>
      </c>
      <c r="P137" s="359">
        <f>IF(E137=0,0,N137/E137)</f>
        <v/>
      </c>
      <c r="Q137" s="380">
        <f>Q136+O137</f>
        <v/>
      </c>
      <c r="R137" s="335">
        <f>MAX(O137,R138)</f>
        <v/>
      </c>
    </row>
    <row r="138">
      <c r="A138" s="385" t="n">
        <v>119</v>
      </c>
      <c r="B138" s="385">
        <f>MIN(A138,Assumptions!$B$6)*Assumptions!$B$4</f>
        <v/>
      </c>
      <c r="C138" s="335">
        <f>B138*Assumptions!$B$5</f>
        <v/>
      </c>
      <c r="D138" s="335">
        <f>B138*Assumptions!$B$18</f>
        <v/>
      </c>
      <c r="E138" s="335">
        <f>B138*Assumptions!$B$17</f>
        <v/>
      </c>
      <c r="F138" s="335">
        <f>MIN(E138,IF(A138&lt;=$F$12,$J$7*$F$10*$F$11,0))</f>
        <v/>
      </c>
      <c r="G138" s="335">
        <f>MIN(MAX(0,E138-F138),B138*$F$7*$F$8)</f>
        <v/>
      </c>
      <c r="H138" s="335">
        <f>MIN(MAX(0,E138-SUM(F138:G138)),B138*$F$9)</f>
        <v/>
      </c>
      <c r="I138" s="335">
        <f>MIN(MAX(0,E138-SUM(F138:H138)),$J$8*$F$13)</f>
        <v/>
      </c>
      <c r="J138" s="335">
        <f>MIN(MAX(0,E138-SUM(F138:I138)),'Payback Extension'!L123)</f>
        <v/>
      </c>
      <c r="K138" s="335">
        <f>MIN(MAX(0,E138-SUM(F138:J138)),'Payback Extension'!D123*$F$15)</f>
        <v/>
      </c>
      <c r="L138" s="335">
        <f>MIN(MAX(0,E138-SUM(F138:K138)),((MAX(0,MIN(1,(A138-'Scenario Inputs'!$N$14+1)/'Scenario Inputs'!$O$14))*'Scenario Inputs'!$H$14*(1-'Scenario Inputs'!$I$14))+(MAX(0,MIN(1,(A138-'Scenario Inputs'!$N$15+1)/'Scenario Inputs'!$O$15))*'Scenario Inputs'!$H$15*(1-'Scenario Inputs'!$I$15)))*$F$16)</f>
        <v/>
      </c>
      <c r="M138" s="335">
        <f>MIN(MAX(0,E138-SUM(F138:L138)),$J$9*$F$14)</f>
        <v/>
      </c>
      <c r="N138" s="335">
        <f>SUM(F138:M138)</f>
        <v/>
      </c>
      <c r="O138" s="335">
        <f>MAX(0,E138-N138)</f>
        <v/>
      </c>
      <c r="P138" s="359">
        <f>IF(E138=0,0,N138/E138)</f>
        <v/>
      </c>
      <c r="Q138" s="380">
        <f>Q137+O138</f>
        <v/>
      </c>
      <c r="R138" s="335">
        <f>MAX(O138,R139)</f>
        <v/>
      </c>
    </row>
    <row r="139">
      <c r="A139" s="385" t="n">
        <v>120</v>
      </c>
      <c r="B139" s="385">
        <f>MIN(A139,Assumptions!$B$6)*Assumptions!$B$4</f>
        <v/>
      </c>
      <c r="C139" s="335">
        <f>B139*Assumptions!$B$5</f>
        <v/>
      </c>
      <c r="D139" s="335">
        <f>B139*Assumptions!$B$18</f>
        <v/>
      </c>
      <c r="E139" s="335">
        <f>B139*Assumptions!$B$17</f>
        <v/>
      </c>
      <c r="F139" s="335">
        <f>MIN(E139,IF(A139&lt;=$F$12,$J$7*$F$10*$F$11,0))</f>
        <v/>
      </c>
      <c r="G139" s="335">
        <f>MIN(MAX(0,E139-F139),B139*$F$7*$F$8)</f>
        <v/>
      </c>
      <c r="H139" s="335">
        <f>MIN(MAX(0,E139-SUM(F139:G139)),B139*$F$9)</f>
        <v/>
      </c>
      <c r="I139" s="335">
        <f>MIN(MAX(0,E139-SUM(F139:H139)),$J$8*$F$13)</f>
        <v/>
      </c>
      <c r="J139" s="335">
        <f>MIN(MAX(0,E139-SUM(F139:I139)),'Payback Extension'!L124)</f>
        <v/>
      </c>
      <c r="K139" s="335">
        <f>MIN(MAX(0,E139-SUM(F139:J139)),'Payback Extension'!D124*$F$15)</f>
        <v/>
      </c>
      <c r="L139" s="335">
        <f>MIN(MAX(0,E139-SUM(F139:K139)),((MAX(0,MIN(1,(A139-'Scenario Inputs'!$N$14+1)/'Scenario Inputs'!$O$14))*'Scenario Inputs'!$H$14*(1-'Scenario Inputs'!$I$14))+(MAX(0,MIN(1,(A139-'Scenario Inputs'!$N$15+1)/'Scenario Inputs'!$O$15))*'Scenario Inputs'!$H$15*(1-'Scenario Inputs'!$I$15)))*$F$16)</f>
        <v/>
      </c>
      <c r="M139" s="335">
        <f>MIN(MAX(0,E139-SUM(F139:L139)),$J$9*$F$14)</f>
        <v/>
      </c>
      <c r="N139" s="335">
        <f>SUM(F139:M139)</f>
        <v/>
      </c>
      <c r="O139" s="335">
        <f>MAX(0,E139-N139)</f>
        <v/>
      </c>
      <c r="P139" s="359">
        <f>IF(E139=0,0,N139/E139)</f>
        <v/>
      </c>
      <c r="Q139" s="380">
        <f>Q138+O139</f>
        <v/>
      </c>
      <c r="R139" s="335">
        <f>MAX(O139,R140)</f>
        <v/>
      </c>
    </row>
    <row r="140">
      <c r="A140" s="385" t="n">
        <v>121</v>
      </c>
      <c r="B140" s="385">
        <f>MIN(A140,Assumptions!$B$6)*Assumptions!$B$4</f>
        <v/>
      </c>
      <c r="C140" s="335">
        <f>B140*Assumptions!$B$5</f>
        <v/>
      </c>
      <c r="D140" s="335">
        <f>B140*Assumptions!$B$18</f>
        <v/>
      </c>
      <c r="E140" s="335">
        <f>B140*Assumptions!$B$17</f>
        <v/>
      </c>
      <c r="F140" s="335">
        <f>MIN(E140,IF(A140&lt;=$F$12,$J$7*$F$10*$F$11,0))</f>
        <v/>
      </c>
      <c r="G140" s="335">
        <f>MIN(MAX(0,E140-F140),B140*$F$7*$F$8)</f>
        <v/>
      </c>
      <c r="H140" s="335">
        <f>MIN(MAX(0,E140-SUM(F140:G140)),B140*$F$9)</f>
        <v/>
      </c>
      <c r="I140" s="335">
        <f>MIN(MAX(0,E140-SUM(F140:H140)),$J$8*$F$13)</f>
        <v/>
      </c>
      <c r="J140" s="335">
        <f>MIN(MAX(0,E140-SUM(F140:I140)),'Payback Extension'!L125)</f>
        <v/>
      </c>
      <c r="K140" s="335">
        <f>MIN(MAX(0,E140-SUM(F140:J140)),'Payback Extension'!D125*$F$15)</f>
        <v/>
      </c>
      <c r="L140" s="335">
        <f>MIN(MAX(0,E140-SUM(F140:K140)),((MAX(0,MIN(1,(A140-'Scenario Inputs'!$N$14+1)/'Scenario Inputs'!$O$14))*'Scenario Inputs'!$H$14*(1-'Scenario Inputs'!$I$14))+(MAX(0,MIN(1,(A140-'Scenario Inputs'!$N$15+1)/'Scenario Inputs'!$O$15))*'Scenario Inputs'!$H$15*(1-'Scenario Inputs'!$I$15)))*$F$16)</f>
        <v/>
      </c>
      <c r="M140" s="335">
        <f>MIN(MAX(0,E140-SUM(F140:L140)),$J$9*$F$14)</f>
        <v/>
      </c>
      <c r="N140" s="335">
        <f>SUM(F140:M140)</f>
        <v/>
      </c>
      <c r="O140" s="335">
        <f>MAX(0,E140-N140)</f>
        <v/>
      </c>
      <c r="P140" s="359">
        <f>IF(E140=0,0,N140/E140)</f>
        <v/>
      </c>
      <c r="Q140" s="380">
        <f>Q139+O140</f>
        <v/>
      </c>
      <c r="R140" s="335">
        <f>MAX(O140,R141)</f>
        <v/>
      </c>
    </row>
    <row r="141">
      <c r="A141" s="385" t="n">
        <v>122</v>
      </c>
      <c r="B141" s="385">
        <f>MIN(A141,Assumptions!$B$6)*Assumptions!$B$4</f>
        <v/>
      </c>
      <c r="C141" s="335">
        <f>B141*Assumptions!$B$5</f>
        <v/>
      </c>
      <c r="D141" s="335">
        <f>B141*Assumptions!$B$18</f>
        <v/>
      </c>
      <c r="E141" s="335">
        <f>B141*Assumptions!$B$17</f>
        <v/>
      </c>
      <c r="F141" s="335">
        <f>MIN(E141,IF(A141&lt;=$F$12,$J$7*$F$10*$F$11,0))</f>
        <v/>
      </c>
      <c r="G141" s="335">
        <f>MIN(MAX(0,E141-F141),B141*$F$7*$F$8)</f>
        <v/>
      </c>
      <c r="H141" s="335">
        <f>MIN(MAX(0,E141-SUM(F141:G141)),B141*$F$9)</f>
        <v/>
      </c>
      <c r="I141" s="335">
        <f>MIN(MAX(0,E141-SUM(F141:H141)),$J$8*$F$13)</f>
        <v/>
      </c>
      <c r="J141" s="335">
        <f>MIN(MAX(0,E141-SUM(F141:I141)),'Payback Extension'!L126)</f>
        <v/>
      </c>
      <c r="K141" s="335">
        <f>MIN(MAX(0,E141-SUM(F141:J141)),'Payback Extension'!D126*$F$15)</f>
        <v/>
      </c>
      <c r="L141" s="335">
        <f>MIN(MAX(0,E141-SUM(F141:K141)),((MAX(0,MIN(1,(A141-'Scenario Inputs'!$N$14+1)/'Scenario Inputs'!$O$14))*'Scenario Inputs'!$H$14*(1-'Scenario Inputs'!$I$14))+(MAX(0,MIN(1,(A141-'Scenario Inputs'!$N$15+1)/'Scenario Inputs'!$O$15))*'Scenario Inputs'!$H$15*(1-'Scenario Inputs'!$I$15)))*$F$16)</f>
        <v/>
      </c>
      <c r="M141" s="335">
        <f>MIN(MAX(0,E141-SUM(F141:L141)),$J$9*$F$14)</f>
        <v/>
      </c>
      <c r="N141" s="335">
        <f>SUM(F141:M141)</f>
        <v/>
      </c>
      <c r="O141" s="335">
        <f>MAX(0,E141-N141)</f>
        <v/>
      </c>
      <c r="P141" s="359">
        <f>IF(E141=0,0,N141/E141)</f>
        <v/>
      </c>
      <c r="Q141" s="380">
        <f>Q140+O141</f>
        <v/>
      </c>
      <c r="R141" s="335">
        <f>MAX(O141,R142)</f>
        <v/>
      </c>
    </row>
    <row r="142">
      <c r="A142" s="385" t="n">
        <v>123</v>
      </c>
      <c r="B142" s="385">
        <f>MIN(A142,Assumptions!$B$6)*Assumptions!$B$4</f>
        <v/>
      </c>
      <c r="C142" s="335">
        <f>B142*Assumptions!$B$5</f>
        <v/>
      </c>
      <c r="D142" s="335">
        <f>B142*Assumptions!$B$18</f>
        <v/>
      </c>
      <c r="E142" s="335">
        <f>B142*Assumptions!$B$17</f>
        <v/>
      </c>
      <c r="F142" s="335">
        <f>MIN(E142,IF(A142&lt;=$F$12,$J$7*$F$10*$F$11,0))</f>
        <v/>
      </c>
      <c r="G142" s="335">
        <f>MIN(MAX(0,E142-F142),B142*$F$7*$F$8)</f>
        <v/>
      </c>
      <c r="H142" s="335">
        <f>MIN(MAX(0,E142-SUM(F142:G142)),B142*$F$9)</f>
        <v/>
      </c>
      <c r="I142" s="335">
        <f>MIN(MAX(0,E142-SUM(F142:H142)),$J$8*$F$13)</f>
        <v/>
      </c>
      <c r="J142" s="335">
        <f>MIN(MAX(0,E142-SUM(F142:I142)),'Payback Extension'!L127)</f>
        <v/>
      </c>
      <c r="K142" s="335">
        <f>MIN(MAX(0,E142-SUM(F142:J142)),'Payback Extension'!D127*$F$15)</f>
        <v/>
      </c>
      <c r="L142" s="335">
        <f>MIN(MAX(0,E142-SUM(F142:K142)),((MAX(0,MIN(1,(A142-'Scenario Inputs'!$N$14+1)/'Scenario Inputs'!$O$14))*'Scenario Inputs'!$H$14*(1-'Scenario Inputs'!$I$14))+(MAX(0,MIN(1,(A142-'Scenario Inputs'!$N$15+1)/'Scenario Inputs'!$O$15))*'Scenario Inputs'!$H$15*(1-'Scenario Inputs'!$I$15)))*$F$16)</f>
        <v/>
      </c>
      <c r="M142" s="335">
        <f>MIN(MAX(0,E142-SUM(F142:L142)),$J$9*$F$14)</f>
        <v/>
      </c>
      <c r="N142" s="335">
        <f>SUM(F142:M142)</f>
        <v/>
      </c>
      <c r="O142" s="335">
        <f>MAX(0,E142-N142)</f>
        <v/>
      </c>
      <c r="P142" s="359">
        <f>IF(E142=0,0,N142/E142)</f>
        <v/>
      </c>
      <c r="Q142" s="380">
        <f>Q141+O142</f>
        <v/>
      </c>
      <c r="R142" s="335">
        <f>MAX(O142,R143)</f>
        <v/>
      </c>
    </row>
    <row r="143">
      <c r="A143" s="385" t="n">
        <v>124</v>
      </c>
      <c r="B143" s="385">
        <f>MIN(A143,Assumptions!$B$6)*Assumptions!$B$4</f>
        <v/>
      </c>
      <c r="C143" s="335">
        <f>B143*Assumptions!$B$5</f>
        <v/>
      </c>
      <c r="D143" s="335">
        <f>B143*Assumptions!$B$18</f>
        <v/>
      </c>
      <c r="E143" s="335">
        <f>B143*Assumptions!$B$17</f>
        <v/>
      </c>
      <c r="F143" s="335">
        <f>MIN(E143,IF(A143&lt;=$F$12,$J$7*$F$10*$F$11,0))</f>
        <v/>
      </c>
      <c r="G143" s="335">
        <f>MIN(MAX(0,E143-F143),B143*$F$7*$F$8)</f>
        <v/>
      </c>
      <c r="H143" s="335">
        <f>MIN(MAX(0,E143-SUM(F143:G143)),B143*$F$9)</f>
        <v/>
      </c>
      <c r="I143" s="335">
        <f>MIN(MAX(0,E143-SUM(F143:H143)),$J$8*$F$13)</f>
        <v/>
      </c>
      <c r="J143" s="335">
        <f>MIN(MAX(0,E143-SUM(F143:I143)),'Payback Extension'!L128)</f>
        <v/>
      </c>
      <c r="K143" s="335">
        <f>MIN(MAX(0,E143-SUM(F143:J143)),'Payback Extension'!D128*$F$15)</f>
        <v/>
      </c>
      <c r="L143" s="335">
        <f>MIN(MAX(0,E143-SUM(F143:K143)),((MAX(0,MIN(1,(A143-'Scenario Inputs'!$N$14+1)/'Scenario Inputs'!$O$14))*'Scenario Inputs'!$H$14*(1-'Scenario Inputs'!$I$14))+(MAX(0,MIN(1,(A143-'Scenario Inputs'!$N$15+1)/'Scenario Inputs'!$O$15))*'Scenario Inputs'!$H$15*(1-'Scenario Inputs'!$I$15)))*$F$16)</f>
        <v/>
      </c>
      <c r="M143" s="335">
        <f>MIN(MAX(0,E143-SUM(F143:L143)),$J$9*$F$14)</f>
        <v/>
      </c>
      <c r="N143" s="335">
        <f>SUM(F143:M143)</f>
        <v/>
      </c>
      <c r="O143" s="335">
        <f>MAX(0,E143-N143)</f>
        <v/>
      </c>
      <c r="P143" s="359">
        <f>IF(E143=0,0,N143/E143)</f>
        <v/>
      </c>
      <c r="Q143" s="380">
        <f>Q142+O143</f>
        <v/>
      </c>
      <c r="R143" s="335">
        <f>MAX(O143,R144)</f>
        <v/>
      </c>
    </row>
    <row r="144">
      <c r="A144" s="385" t="n">
        <v>125</v>
      </c>
      <c r="B144" s="385">
        <f>MIN(A144,Assumptions!$B$6)*Assumptions!$B$4</f>
        <v/>
      </c>
      <c r="C144" s="335">
        <f>B144*Assumptions!$B$5</f>
        <v/>
      </c>
      <c r="D144" s="335">
        <f>B144*Assumptions!$B$18</f>
        <v/>
      </c>
      <c r="E144" s="335">
        <f>B144*Assumptions!$B$17</f>
        <v/>
      </c>
      <c r="F144" s="335">
        <f>MIN(E144,IF(A144&lt;=$F$12,$J$7*$F$10*$F$11,0))</f>
        <v/>
      </c>
      <c r="G144" s="335">
        <f>MIN(MAX(0,E144-F144),B144*$F$7*$F$8)</f>
        <v/>
      </c>
      <c r="H144" s="335">
        <f>MIN(MAX(0,E144-SUM(F144:G144)),B144*$F$9)</f>
        <v/>
      </c>
      <c r="I144" s="335">
        <f>MIN(MAX(0,E144-SUM(F144:H144)),$J$8*$F$13)</f>
        <v/>
      </c>
      <c r="J144" s="335">
        <f>MIN(MAX(0,E144-SUM(F144:I144)),'Payback Extension'!L129)</f>
        <v/>
      </c>
      <c r="K144" s="335">
        <f>MIN(MAX(0,E144-SUM(F144:J144)),'Payback Extension'!D129*$F$15)</f>
        <v/>
      </c>
      <c r="L144" s="335">
        <f>MIN(MAX(0,E144-SUM(F144:K144)),((MAX(0,MIN(1,(A144-'Scenario Inputs'!$N$14+1)/'Scenario Inputs'!$O$14))*'Scenario Inputs'!$H$14*(1-'Scenario Inputs'!$I$14))+(MAX(0,MIN(1,(A144-'Scenario Inputs'!$N$15+1)/'Scenario Inputs'!$O$15))*'Scenario Inputs'!$H$15*(1-'Scenario Inputs'!$I$15)))*$F$16)</f>
        <v/>
      </c>
      <c r="M144" s="335">
        <f>MIN(MAX(0,E144-SUM(F144:L144)),$J$9*$F$14)</f>
        <v/>
      </c>
      <c r="N144" s="335">
        <f>SUM(F144:M144)</f>
        <v/>
      </c>
      <c r="O144" s="335">
        <f>MAX(0,E144-N144)</f>
        <v/>
      </c>
      <c r="P144" s="359">
        <f>IF(E144=0,0,N144/E144)</f>
        <v/>
      </c>
      <c r="Q144" s="380">
        <f>Q143+O144</f>
        <v/>
      </c>
      <c r="R144" s="335">
        <f>MAX(O144,R145)</f>
        <v/>
      </c>
    </row>
    <row r="145">
      <c r="A145" s="385" t="n">
        <v>126</v>
      </c>
      <c r="B145" s="385">
        <f>MIN(A145,Assumptions!$B$6)*Assumptions!$B$4</f>
        <v/>
      </c>
      <c r="C145" s="335">
        <f>B145*Assumptions!$B$5</f>
        <v/>
      </c>
      <c r="D145" s="335">
        <f>B145*Assumptions!$B$18</f>
        <v/>
      </c>
      <c r="E145" s="335">
        <f>B145*Assumptions!$B$17</f>
        <v/>
      </c>
      <c r="F145" s="335">
        <f>MIN(E145,IF(A145&lt;=$F$12,$J$7*$F$10*$F$11,0))</f>
        <v/>
      </c>
      <c r="G145" s="335">
        <f>MIN(MAX(0,E145-F145),B145*$F$7*$F$8)</f>
        <v/>
      </c>
      <c r="H145" s="335">
        <f>MIN(MAX(0,E145-SUM(F145:G145)),B145*$F$9)</f>
        <v/>
      </c>
      <c r="I145" s="335">
        <f>MIN(MAX(0,E145-SUM(F145:H145)),$J$8*$F$13)</f>
        <v/>
      </c>
      <c r="J145" s="335">
        <f>MIN(MAX(0,E145-SUM(F145:I145)),'Payback Extension'!L130)</f>
        <v/>
      </c>
      <c r="K145" s="335">
        <f>MIN(MAX(0,E145-SUM(F145:J145)),'Payback Extension'!D130*$F$15)</f>
        <v/>
      </c>
      <c r="L145" s="335">
        <f>MIN(MAX(0,E145-SUM(F145:K145)),((MAX(0,MIN(1,(A145-'Scenario Inputs'!$N$14+1)/'Scenario Inputs'!$O$14))*'Scenario Inputs'!$H$14*(1-'Scenario Inputs'!$I$14))+(MAX(0,MIN(1,(A145-'Scenario Inputs'!$N$15+1)/'Scenario Inputs'!$O$15))*'Scenario Inputs'!$H$15*(1-'Scenario Inputs'!$I$15)))*$F$16)</f>
        <v/>
      </c>
      <c r="M145" s="335">
        <f>MIN(MAX(0,E145-SUM(F145:L145)),$J$9*$F$14)</f>
        <v/>
      </c>
      <c r="N145" s="335">
        <f>SUM(F145:M145)</f>
        <v/>
      </c>
      <c r="O145" s="335">
        <f>MAX(0,E145-N145)</f>
        <v/>
      </c>
      <c r="P145" s="359">
        <f>IF(E145=0,0,N145/E145)</f>
        <v/>
      </c>
      <c r="Q145" s="380">
        <f>Q144+O145</f>
        <v/>
      </c>
      <c r="R145" s="335">
        <f>MAX(O145,R146)</f>
        <v/>
      </c>
    </row>
    <row r="146">
      <c r="A146" s="385" t="n">
        <v>127</v>
      </c>
      <c r="B146" s="385">
        <f>MIN(A146,Assumptions!$B$6)*Assumptions!$B$4</f>
        <v/>
      </c>
      <c r="C146" s="335">
        <f>B146*Assumptions!$B$5</f>
        <v/>
      </c>
      <c r="D146" s="335">
        <f>B146*Assumptions!$B$18</f>
        <v/>
      </c>
      <c r="E146" s="335">
        <f>B146*Assumptions!$B$17</f>
        <v/>
      </c>
      <c r="F146" s="335">
        <f>MIN(E146,IF(A146&lt;=$F$12,$J$7*$F$10*$F$11,0))</f>
        <v/>
      </c>
      <c r="G146" s="335">
        <f>MIN(MAX(0,E146-F146),B146*$F$7*$F$8)</f>
        <v/>
      </c>
      <c r="H146" s="335">
        <f>MIN(MAX(0,E146-SUM(F146:G146)),B146*$F$9)</f>
        <v/>
      </c>
      <c r="I146" s="335">
        <f>MIN(MAX(0,E146-SUM(F146:H146)),$J$8*$F$13)</f>
        <v/>
      </c>
      <c r="J146" s="335">
        <f>MIN(MAX(0,E146-SUM(F146:I146)),'Payback Extension'!L131)</f>
        <v/>
      </c>
      <c r="K146" s="335">
        <f>MIN(MAX(0,E146-SUM(F146:J146)),'Payback Extension'!D131*$F$15)</f>
        <v/>
      </c>
      <c r="L146" s="335">
        <f>MIN(MAX(0,E146-SUM(F146:K146)),((MAX(0,MIN(1,(A146-'Scenario Inputs'!$N$14+1)/'Scenario Inputs'!$O$14))*'Scenario Inputs'!$H$14*(1-'Scenario Inputs'!$I$14))+(MAX(0,MIN(1,(A146-'Scenario Inputs'!$N$15+1)/'Scenario Inputs'!$O$15))*'Scenario Inputs'!$H$15*(1-'Scenario Inputs'!$I$15)))*$F$16)</f>
        <v/>
      </c>
      <c r="M146" s="335">
        <f>MIN(MAX(0,E146-SUM(F146:L146)),$J$9*$F$14)</f>
        <v/>
      </c>
      <c r="N146" s="335">
        <f>SUM(F146:M146)</f>
        <v/>
      </c>
      <c r="O146" s="335">
        <f>MAX(0,E146-N146)</f>
        <v/>
      </c>
      <c r="P146" s="359">
        <f>IF(E146=0,0,N146/E146)</f>
        <v/>
      </c>
      <c r="Q146" s="380">
        <f>Q145+O146</f>
        <v/>
      </c>
      <c r="R146" s="335">
        <f>MAX(O146,R147)</f>
        <v/>
      </c>
    </row>
    <row r="147">
      <c r="A147" s="385" t="n">
        <v>128</v>
      </c>
      <c r="B147" s="385">
        <f>MIN(A147,Assumptions!$B$6)*Assumptions!$B$4</f>
        <v/>
      </c>
      <c r="C147" s="335">
        <f>B147*Assumptions!$B$5</f>
        <v/>
      </c>
      <c r="D147" s="335">
        <f>B147*Assumptions!$B$18</f>
        <v/>
      </c>
      <c r="E147" s="335">
        <f>B147*Assumptions!$B$17</f>
        <v/>
      </c>
      <c r="F147" s="335">
        <f>MIN(E147,IF(A147&lt;=$F$12,$J$7*$F$10*$F$11,0))</f>
        <v/>
      </c>
      <c r="G147" s="335">
        <f>MIN(MAX(0,E147-F147),B147*$F$7*$F$8)</f>
        <v/>
      </c>
      <c r="H147" s="335">
        <f>MIN(MAX(0,E147-SUM(F147:G147)),B147*$F$9)</f>
        <v/>
      </c>
      <c r="I147" s="335">
        <f>MIN(MAX(0,E147-SUM(F147:H147)),$J$8*$F$13)</f>
        <v/>
      </c>
      <c r="J147" s="335">
        <f>MIN(MAX(0,E147-SUM(F147:I147)),'Payback Extension'!L132)</f>
        <v/>
      </c>
      <c r="K147" s="335">
        <f>MIN(MAX(0,E147-SUM(F147:J147)),'Payback Extension'!D132*$F$15)</f>
        <v/>
      </c>
      <c r="L147" s="335">
        <f>MIN(MAX(0,E147-SUM(F147:K147)),((MAX(0,MIN(1,(A147-'Scenario Inputs'!$N$14+1)/'Scenario Inputs'!$O$14))*'Scenario Inputs'!$H$14*(1-'Scenario Inputs'!$I$14))+(MAX(0,MIN(1,(A147-'Scenario Inputs'!$N$15+1)/'Scenario Inputs'!$O$15))*'Scenario Inputs'!$H$15*(1-'Scenario Inputs'!$I$15)))*$F$16)</f>
        <v/>
      </c>
      <c r="M147" s="335">
        <f>MIN(MAX(0,E147-SUM(F147:L147)),$J$9*$F$14)</f>
        <v/>
      </c>
      <c r="N147" s="335">
        <f>SUM(F147:M147)</f>
        <v/>
      </c>
      <c r="O147" s="335">
        <f>MAX(0,E147-N147)</f>
        <v/>
      </c>
      <c r="P147" s="359">
        <f>IF(E147=0,0,N147/E147)</f>
        <v/>
      </c>
      <c r="Q147" s="380">
        <f>Q146+O147</f>
        <v/>
      </c>
      <c r="R147" s="335">
        <f>MAX(O147,R148)</f>
        <v/>
      </c>
    </row>
    <row r="148">
      <c r="A148" s="385" t="n">
        <v>129</v>
      </c>
      <c r="B148" s="385">
        <f>MIN(A148,Assumptions!$B$6)*Assumptions!$B$4</f>
        <v/>
      </c>
      <c r="C148" s="335">
        <f>B148*Assumptions!$B$5</f>
        <v/>
      </c>
      <c r="D148" s="335">
        <f>B148*Assumptions!$B$18</f>
        <v/>
      </c>
      <c r="E148" s="335">
        <f>B148*Assumptions!$B$17</f>
        <v/>
      </c>
      <c r="F148" s="335">
        <f>MIN(E148,IF(A148&lt;=$F$12,$J$7*$F$10*$F$11,0))</f>
        <v/>
      </c>
      <c r="G148" s="335">
        <f>MIN(MAX(0,E148-F148),B148*$F$7*$F$8)</f>
        <v/>
      </c>
      <c r="H148" s="335">
        <f>MIN(MAX(0,E148-SUM(F148:G148)),B148*$F$9)</f>
        <v/>
      </c>
      <c r="I148" s="335">
        <f>MIN(MAX(0,E148-SUM(F148:H148)),$J$8*$F$13)</f>
        <v/>
      </c>
      <c r="J148" s="335">
        <f>MIN(MAX(0,E148-SUM(F148:I148)),'Payback Extension'!L133)</f>
        <v/>
      </c>
      <c r="K148" s="335">
        <f>MIN(MAX(0,E148-SUM(F148:J148)),'Payback Extension'!D133*$F$15)</f>
        <v/>
      </c>
      <c r="L148" s="335">
        <f>MIN(MAX(0,E148-SUM(F148:K148)),((MAX(0,MIN(1,(A148-'Scenario Inputs'!$N$14+1)/'Scenario Inputs'!$O$14))*'Scenario Inputs'!$H$14*(1-'Scenario Inputs'!$I$14))+(MAX(0,MIN(1,(A148-'Scenario Inputs'!$N$15+1)/'Scenario Inputs'!$O$15))*'Scenario Inputs'!$H$15*(1-'Scenario Inputs'!$I$15)))*$F$16)</f>
        <v/>
      </c>
      <c r="M148" s="335">
        <f>MIN(MAX(0,E148-SUM(F148:L148)),$J$9*$F$14)</f>
        <v/>
      </c>
      <c r="N148" s="335">
        <f>SUM(F148:M148)</f>
        <v/>
      </c>
      <c r="O148" s="335">
        <f>MAX(0,E148-N148)</f>
        <v/>
      </c>
      <c r="P148" s="359">
        <f>IF(E148=0,0,N148/E148)</f>
        <v/>
      </c>
      <c r="Q148" s="380">
        <f>Q147+O148</f>
        <v/>
      </c>
      <c r="R148" s="335">
        <f>MAX(O148,R149)</f>
        <v/>
      </c>
    </row>
    <row r="149">
      <c r="A149" s="385" t="n">
        <v>130</v>
      </c>
      <c r="B149" s="385">
        <f>MIN(A149,Assumptions!$B$6)*Assumptions!$B$4</f>
        <v/>
      </c>
      <c r="C149" s="335">
        <f>B149*Assumptions!$B$5</f>
        <v/>
      </c>
      <c r="D149" s="335">
        <f>B149*Assumptions!$B$18</f>
        <v/>
      </c>
      <c r="E149" s="335">
        <f>B149*Assumptions!$B$17</f>
        <v/>
      </c>
      <c r="F149" s="335">
        <f>MIN(E149,IF(A149&lt;=$F$12,$J$7*$F$10*$F$11,0))</f>
        <v/>
      </c>
      <c r="G149" s="335">
        <f>MIN(MAX(0,E149-F149),B149*$F$7*$F$8)</f>
        <v/>
      </c>
      <c r="H149" s="335">
        <f>MIN(MAX(0,E149-SUM(F149:G149)),B149*$F$9)</f>
        <v/>
      </c>
      <c r="I149" s="335">
        <f>MIN(MAX(0,E149-SUM(F149:H149)),$J$8*$F$13)</f>
        <v/>
      </c>
      <c r="J149" s="335">
        <f>MIN(MAX(0,E149-SUM(F149:I149)),'Payback Extension'!L134)</f>
        <v/>
      </c>
      <c r="K149" s="335">
        <f>MIN(MAX(0,E149-SUM(F149:J149)),'Payback Extension'!D134*$F$15)</f>
        <v/>
      </c>
      <c r="L149" s="335">
        <f>MIN(MAX(0,E149-SUM(F149:K149)),((MAX(0,MIN(1,(A149-'Scenario Inputs'!$N$14+1)/'Scenario Inputs'!$O$14))*'Scenario Inputs'!$H$14*(1-'Scenario Inputs'!$I$14))+(MAX(0,MIN(1,(A149-'Scenario Inputs'!$N$15+1)/'Scenario Inputs'!$O$15))*'Scenario Inputs'!$H$15*(1-'Scenario Inputs'!$I$15)))*$F$16)</f>
        <v/>
      </c>
      <c r="M149" s="335">
        <f>MIN(MAX(0,E149-SUM(F149:L149)),$J$9*$F$14)</f>
        <v/>
      </c>
      <c r="N149" s="335">
        <f>SUM(F149:M149)</f>
        <v/>
      </c>
      <c r="O149" s="335">
        <f>MAX(0,E149-N149)</f>
        <v/>
      </c>
      <c r="P149" s="359">
        <f>IF(E149=0,0,N149/E149)</f>
        <v/>
      </c>
      <c r="Q149" s="380">
        <f>Q148+O149</f>
        <v/>
      </c>
      <c r="R149" s="335">
        <f>MAX(O149,R150)</f>
        <v/>
      </c>
    </row>
    <row r="150">
      <c r="A150" s="385" t="n">
        <v>131</v>
      </c>
      <c r="B150" s="385">
        <f>MIN(A150,Assumptions!$B$6)*Assumptions!$B$4</f>
        <v/>
      </c>
      <c r="C150" s="335">
        <f>B150*Assumptions!$B$5</f>
        <v/>
      </c>
      <c r="D150" s="335">
        <f>B150*Assumptions!$B$18</f>
        <v/>
      </c>
      <c r="E150" s="335">
        <f>B150*Assumptions!$B$17</f>
        <v/>
      </c>
      <c r="F150" s="335">
        <f>MIN(E150,IF(A150&lt;=$F$12,$J$7*$F$10*$F$11,0))</f>
        <v/>
      </c>
      <c r="G150" s="335">
        <f>MIN(MAX(0,E150-F150),B150*$F$7*$F$8)</f>
        <v/>
      </c>
      <c r="H150" s="335">
        <f>MIN(MAX(0,E150-SUM(F150:G150)),B150*$F$9)</f>
        <v/>
      </c>
      <c r="I150" s="335">
        <f>MIN(MAX(0,E150-SUM(F150:H150)),$J$8*$F$13)</f>
        <v/>
      </c>
      <c r="J150" s="335">
        <f>MIN(MAX(0,E150-SUM(F150:I150)),'Payback Extension'!L135)</f>
        <v/>
      </c>
      <c r="K150" s="335">
        <f>MIN(MAX(0,E150-SUM(F150:J150)),'Payback Extension'!D135*$F$15)</f>
        <v/>
      </c>
      <c r="L150" s="335">
        <f>MIN(MAX(0,E150-SUM(F150:K150)),((MAX(0,MIN(1,(A150-'Scenario Inputs'!$N$14+1)/'Scenario Inputs'!$O$14))*'Scenario Inputs'!$H$14*(1-'Scenario Inputs'!$I$14))+(MAX(0,MIN(1,(A150-'Scenario Inputs'!$N$15+1)/'Scenario Inputs'!$O$15))*'Scenario Inputs'!$H$15*(1-'Scenario Inputs'!$I$15)))*$F$16)</f>
        <v/>
      </c>
      <c r="M150" s="335">
        <f>MIN(MAX(0,E150-SUM(F150:L150)),$J$9*$F$14)</f>
        <v/>
      </c>
      <c r="N150" s="335">
        <f>SUM(F150:M150)</f>
        <v/>
      </c>
      <c r="O150" s="335">
        <f>MAX(0,E150-N150)</f>
        <v/>
      </c>
      <c r="P150" s="359">
        <f>IF(E150=0,0,N150/E150)</f>
        <v/>
      </c>
      <c r="Q150" s="380">
        <f>Q149+O150</f>
        <v/>
      </c>
      <c r="R150" s="335">
        <f>MAX(O150,R151)</f>
        <v/>
      </c>
    </row>
    <row r="151">
      <c r="A151" s="385" t="n">
        <v>132</v>
      </c>
      <c r="B151" s="385">
        <f>MIN(A151,Assumptions!$B$6)*Assumptions!$B$4</f>
        <v/>
      </c>
      <c r="C151" s="335">
        <f>B151*Assumptions!$B$5</f>
        <v/>
      </c>
      <c r="D151" s="335">
        <f>B151*Assumptions!$B$18</f>
        <v/>
      </c>
      <c r="E151" s="335">
        <f>B151*Assumptions!$B$17</f>
        <v/>
      </c>
      <c r="F151" s="335">
        <f>MIN(E151,IF(A151&lt;=$F$12,$J$7*$F$10*$F$11,0))</f>
        <v/>
      </c>
      <c r="G151" s="335">
        <f>MIN(MAX(0,E151-F151),B151*$F$7*$F$8)</f>
        <v/>
      </c>
      <c r="H151" s="335">
        <f>MIN(MAX(0,E151-SUM(F151:G151)),B151*$F$9)</f>
        <v/>
      </c>
      <c r="I151" s="335">
        <f>MIN(MAX(0,E151-SUM(F151:H151)),$J$8*$F$13)</f>
        <v/>
      </c>
      <c r="J151" s="335">
        <f>MIN(MAX(0,E151-SUM(F151:I151)),'Payback Extension'!L136)</f>
        <v/>
      </c>
      <c r="K151" s="335">
        <f>MIN(MAX(0,E151-SUM(F151:J151)),'Payback Extension'!D136*$F$15)</f>
        <v/>
      </c>
      <c r="L151" s="335">
        <f>MIN(MAX(0,E151-SUM(F151:K151)),((MAX(0,MIN(1,(A151-'Scenario Inputs'!$N$14+1)/'Scenario Inputs'!$O$14))*'Scenario Inputs'!$H$14*(1-'Scenario Inputs'!$I$14))+(MAX(0,MIN(1,(A151-'Scenario Inputs'!$N$15+1)/'Scenario Inputs'!$O$15))*'Scenario Inputs'!$H$15*(1-'Scenario Inputs'!$I$15)))*$F$16)</f>
        <v/>
      </c>
      <c r="M151" s="335">
        <f>MIN(MAX(0,E151-SUM(F151:L151)),$J$9*$F$14)</f>
        <v/>
      </c>
      <c r="N151" s="335">
        <f>SUM(F151:M151)</f>
        <v/>
      </c>
      <c r="O151" s="335">
        <f>MAX(0,E151-N151)</f>
        <v/>
      </c>
      <c r="P151" s="359">
        <f>IF(E151=0,0,N151/E151)</f>
        <v/>
      </c>
      <c r="Q151" s="380">
        <f>Q150+O151</f>
        <v/>
      </c>
      <c r="R151" s="335">
        <f>MAX(O151,R152)</f>
        <v/>
      </c>
    </row>
    <row r="152">
      <c r="A152" s="385" t="n">
        <v>133</v>
      </c>
      <c r="B152" s="385">
        <f>MIN(A152,Assumptions!$B$6)*Assumptions!$B$4</f>
        <v/>
      </c>
      <c r="C152" s="335">
        <f>B152*Assumptions!$B$5</f>
        <v/>
      </c>
      <c r="D152" s="335">
        <f>B152*Assumptions!$B$18</f>
        <v/>
      </c>
      <c r="E152" s="335">
        <f>B152*Assumptions!$B$17</f>
        <v/>
      </c>
      <c r="F152" s="335">
        <f>MIN(E152,IF(A152&lt;=$F$12,$J$7*$F$10*$F$11,0))</f>
        <v/>
      </c>
      <c r="G152" s="335">
        <f>MIN(MAX(0,E152-F152),B152*$F$7*$F$8)</f>
        <v/>
      </c>
      <c r="H152" s="335">
        <f>MIN(MAX(0,E152-SUM(F152:G152)),B152*$F$9)</f>
        <v/>
      </c>
      <c r="I152" s="335">
        <f>MIN(MAX(0,E152-SUM(F152:H152)),$J$8*$F$13)</f>
        <v/>
      </c>
      <c r="J152" s="335">
        <f>MIN(MAX(0,E152-SUM(F152:I152)),'Payback Extension'!L137)</f>
        <v/>
      </c>
      <c r="K152" s="335">
        <f>MIN(MAX(0,E152-SUM(F152:J152)),'Payback Extension'!D137*$F$15)</f>
        <v/>
      </c>
      <c r="L152" s="335">
        <f>MIN(MAX(0,E152-SUM(F152:K152)),((MAX(0,MIN(1,(A152-'Scenario Inputs'!$N$14+1)/'Scenario Inputs'!$O$14))*'Scenario Inputs'!$H$14*(1-'Scenario Inputs'!$I$14))+(MAX(0,MIN(1,(A152-'Scenario Inputs'!$N$15+1)/'Scenario Inputs'!$O$15))*'Scenario Inputs'!$H$15*(1-'Scenario Inputs'!$I$15)))*$F$16)</f>
        <v/>
      </c>
      <c r="M152" s="335">
        <f>MIN(MAX(0,E152-SUM(F152:L152)),$J$9*$F$14)</f>
        <v/>
      </c>
      <c r="N152" s="335">
        <f>SUM(F152:M152)</f>
        <v/>
      </c>
      <c r="O152" s="335">
        <f>MAX(0,E152-N152)</f>
        <v/>
      </c>
      <c r="P152" s="359">
        <f>IF(E152=0,0,N152/E152)</f>
        <v/>
      </c>
      <c r="Q152" s="380">
        <f>Q151+O152</f>
        <v/>
      </c>
      <c r="R152" s="335">
        <f>MAX(O152,R153)</f>
        <v/>
      </c>
    </row>
    <row r="153">
      <c r="A153" s="385" t="n">
        <v>134</v>
      </c>
      <c r="B153" s="385">
        <f>MIN(A153,Assumptions!$B$6)*Assumptions!$B$4</f>
        <v/>
      </c>
      <c r="C153" s="335">
        <f>B153*Assumptions!$B$5</f>
        <v/>
      </c>
      <c r="D153" s="335">
        <f>B153*Assumptions!$B$18</f>
        <v/>
      </c>
      <c r="E153" s="335">
        <f>B153*Assumptions!$B$17</f>
        <v/>
      </c>
      <c r="F153" s="335">
        <f>MIN(E153,IF(A153&lt;=$F$12,$J$7*$F$10*$F$11,0))</f>
        <v/>
      </c>
      <c r="G153" s="335">
        <f>MIN(MAX(0,E153-F153),B153*$F$7*$F$8)</f>
        <v/>
      </c>
      <c r="H153" s="335">
        <f>MIN(MAX(0,E153-SUM(F153:G153)),B153*$F$9)</f>
        <v/>
      </c>
      <c r="I153" s="335">
        <f>MIN(MAX(0,E153-SUM(F153:H153)),$J$8*$F$13)</f>
        <v/>
      </c>
      <c r="J153" s="335">
        <f>MIN(MAX(0,E153-SUM(F153:I153)),'Payback Extension'!L138)</f>
        <v/>
      </c>
      <c r="K153" s="335">
        <f>MIN(MAX(0,E153-SUM(F153:J153)),'Payback Extension'!D138*$F$15)</f>
        <v/>
      </c>
      <c r="L153" s="335">
        <f>MIN(MAX(0,E153-SUM(F153:K153)),((MAX(0,MIN(1,(A153-'Scenario Inputs'!$N$14+1)/'Scenario Inputs'!$O$14))*'Scenario Inputs'!$H$14*(1-'Scenario Inputs'!$I$14))+(MAX(0,MIN(1,(A153-'Scenario Inputs'!$N$15+1)/'Scenario Inputs'!$O$15))*'Scenario Inputs'!$H$15*(1-'Scenario Inputs'!$I$15)))*$F$16)</f>
        <v/>
      </c>
      <c r="M153" s="335">
        <f>MIN(MAX(0,E153-SUM(F153:L153)),$J$9*$F$14)</f>
        <v/>
      </c>
      <c r="N153" s="335">
        <f>SUM(F153:M153)</f>
        <v/>
      </c>
      <c r="O153" s="335">
        <f>MAX(0,E153-N153)</f>
        <v/>
      </c>
      <c r="P153" s="359">
        <f>IF(E153=0,0,N153/E153)</f>
        <v/>
      </c>
      <c r="Q153" s="380">
        <f>Q152+O153</f>
        <v/>
      </c>
      <c r="R153" s="335">
        <f>MAX(O153,R154)</f>
        <v/>
      </c>
    </row>
    <row r="154">
      <c r="A154" s="385" t="n">
        <v>135</v>
      </c>
      <c r="B154" s="385">
        <f>MIN(A154,Assumptions!$B$6)*Assumptions!$B$4</f>
        <v/>
      </c>
      <c r="C154" s="335">
        <f>B154*Assumptions!$B$5</f>
        <v/>
      </c>
      <c r="D154" s="335">
        <f>B154*Assumptions!$B$18</f>
        <v/>
      </c>
      <c r="E154" s="335">
        <f>B154*Assumptions!$B$17</f>
        <v/>
      </c>
      <c r="F154" s="335">
        <f>MIN(E154,IF(A154&lt;=$F$12,$J$7*$F$10*$F$11,0))</f>
        <v/>
      </c>
      <c r="G154" s="335">
        <f>MIN(MAX(0,E154-F154),B154*$F$7*$F$8)</f>
        <v/>
      </c>
      <c r="H154" s="335">
        <f>MIN(MAX(0,E154-SUM(F154:G154)),B154*$F$9)</f>
        <v/>
      </c>
      <c r="I154" s="335">
        <f>MIN(MAX(0,E154-SUM(F154:H154)),$J$8*$F$13)</f>
        <v/>
      </c>
      <c r="J154" s="335">
        <f>MIN(MAX(0,E154-SUM(F154:I154)),'Payback Extension'!L139)</f>
        <v/>
      </c>
      <c r="K154" s="335">
        <f>MIN(MAX(0,E154-SUM(F154:J154)),'Payback Extension'!D139*$F$15)</f>
        <v/>
      </c>
      <c r="L154" s="335">
        <f>MIN(MAX(0,E154-SUM(F154:K154)),((MAX(0,MIN(1,(A154-'Scenario Inputs'!$N$14+1)/'Scenario Inputs'!$O$14))*'Scenario Inputs'!$H$14*(1-'Scenario Inputs'!$I$14))+(MAX(0,MIN(1,(A154-'Scenario Inputs'!$N$15+1)/'Scenario Inputs'!$O$15))*'Scenario Inputs'!$H$15*(1-'Scenario Inputs'!$I$15)))*$F$16)</f>
        <v/>
      </c>
      <c r="M154" s="335">
        <f>MIN(MAX(0,E154-SUM(F154:L154)),$J$9*$F$14)</f>
        <v/>
      </c>
      <c r="N154" s="335">
        <f>SUM(F154:M154)</f>
        <v/>
      </c>
      <c r="O154" s="335">
        <f>MAX(0,E154-N154)</f>
        <v/>
      </c>
      <c r="P154" s="359">
        <f>IF(E154=0,0,N154/E154)</f>
        <v/>
      </c>
      <c r="Q154" s="380">
        <f>Q153+O154</f>
        <v/>
      </c>
      <c r="R154" s="335">
        <f>MAX(O154,R155)</f>
        <v/>
      </c>
    </row>
    <row r="155">
      <c r="A155" s="385" t="n">
        <v>136</v>
      </c>
      <c r="B155" s="385">
        <f>MIN(A155,Assumptions!$B$6)*Assumptions!$B$4</f>
        <v/>
      </c>
      <c r="C155" s="335">
        <f>B155*Assumptions!$B$5</f>
        <v/>
      </c>
      <c r="D155" s="335">
        <f>B155*Assumptions!$B$18</f>
        <v/>
      </c>
      <c r="E155" s="335">
        <f>B155*Assumptions!$B$17</f>
        <v/>
      </c>
      <c r="F155" s="335">
        <f>MIN(E155,IF(A155&lt;=$F$12,$J$7*$F$10*$F$11,0))</f>
        <v/>
      </c>
      <c r="G155" s="335">
        <f>MIN(MAX(0,E155-F155),B155*$F$7*$F$8)</f>
        <v/>
      </c>
      <c r="H155" s="335">
        <f>MIN(MAX(0,E155-SUM(F155:G155)),B155*$F$9)</f>
        <v/>
      </c>
      <c r="I155" s="335">
        <f>MIN(MAX(0,E155-SUM(F155:H155)),$J$8*$F$13)</f>
        <v/>
      </c>
      <c r="J155" s="335">
        <f>MIN(MAX(0,E155-SUM(F155:I155)),'Payback Extension'!L140)</f>
        <v/>
      </c>
      <c r="K155" s="335">
        <f>MIN(MAX(0,E155-SUM(F155:J155)),'Payback Extension'!D140*$F$15)</f>
        <v/>
      </c>
      <c r="L155" s="335">
        <f>MIN(MAX(0,E155-SUM(F155:K155)),((MAX(0,MIN(1,(A155-'Scenario Inputs'!$N$14+1)/'Scenario Inputs'!$O$14))*'Scenario Inputs'!$H$14*(1-'Scenario Inputs'!$I$14))+(MAX(0,MIN(1,(A155-'Scenario Inputs'!$N$15+1)/'Scenario Inputs'!$O$15))*'Scenario Inputs'!$H$15*(1-'Scenario Inputs'!$I$15)))*$F$16)</f>
        <v/>
      </c>
      <c r="M155" s="335">
        <f>MIN(MAX(0,E155-SUM(F155:L155)),$J$9*$F$14)</f>
        <v/>
      </c>
      <c r="N155" s="335">
        <f>SUM(F155:M155)</f>
        <v/>
      </c>
      <c r="O155" s="335">
        <f>MAX(0,E155-N155)</f>
        <v/>
      </c>
      <c r="P155" s="359">
        <f>IF(E155=0,0,N155/E155)</f>
        <v/>
      </c>
      <c r="Q155" s="380">
        <f>Q154+O155</f>
        <v/>
      </c>
      <c r="R155" s="335">
        <f>MAX(O155,R156)</f>
        <v/>
      </c>
    </row>
    <row r="156">
      <c r="A156" s="385" t="n">
        <v>137</v>
      </c>
      <c r="B156" s="385">
        <f>MIN(A156,Assumptions!$B$6)*Assumptions!$B$4</f>
        <v/>
      </c>
      <c r="C156" s="335">
        <f>B156*Assumptions!$B$5</f>
        <v/>
      </c>
      <c r="D156" s="335">
        <f>B156*Assumptions!$B$18</f>
        <v/>
      </c>
      <c r="E156" s="335">
        <f>B156*Assumptions!$B$17</f>
        <v/>
      </c>
      <c r="F156" s="335">
        <f>MIN(E156,IF(A156&lt;=$F$12,$J$7*$F$10*$F$11,0))</f>
        <v/>
      </c>
      <c r="G156" s="335">
        <f>MIN(MAX(0,E156-F156),B156*$F$7*$F$8)</f>
        <v/>
      </c>
      <c r="H156" s="335">
        <f>MIN(MAX(0,E156-SUM(F156:G156)),B156*$F$9)</f>
        <v/>
      </c>
      <c r="I156" s="335">
        <f>MIN(MAX(0,E156-SUM(F156:H156)),$J$8*$F$13)</f>
        <v/>
      </c>
      <c r="J156" s="335">
        <f>MIN(MAX(0,E156-SUM(F156:I156)),'Payback Extension'!L141)</f>
        <v/>
      </c>
      <c r="K156" s="335">
        <f>MIN(MAX(0,E156-SUM(F156:J156)),'Payback Extension'!D141*$F$15)</f>
        <v/>
      </c>
      <c r="L156" s="335">
        <f>MIN(MAX(0,E156-SUM(F156:K156)),((MAX(0,MIN(1,(A156-'Scenario Inputs'!$N$14+1)/'Scenario Inputs'!$O$14))*'Scenario Inputs'!$H$14*(1-'Scenario Inputs'!$I$14))+(MAX(0,MIN(1,(A156-'Scenario Inputs'!$N$15+1)/'Scenario Inputs'!$O$15))*'Scenario Inputs'!$H$15*(1-'Scenario Inputs'!$I$15)))*$F$16)</f>
        <v/>
      </c>
      <c r="M156" s="335">
        <f>MIN(MAX(0,E156-SUM(F156:L156)),$J$9*$F$14)</f>
        <v/>
      </c>
      <c r="N156" s="335">
        <f>SUM(F156:M156)</f>
        <v/>
      </c>
      <c r="O156" s="335">
        <f>MAX(0,E156-N156)</f>
        <v/>
      </c>
      <c r="P156" s="359">
        <f>IF(E156=0,0,N156/E156)</f>
        <v/>
      </c>
      <c r="Q156" s="380">
        <f>Q155+O156</f>
        <v/>
      </c>
      <c r="R156" s="335">
        <f>MAX(O156,R157)</f>
        <v/>
      </c>
    </row>
    <row r="157">
      <c r="A157" s="385" t="n">
        <v>138</v>
      </c>
      <c r="B157" s="385">
        <f>MIN(A157,Assumptions!$B$6)*Assumptions!$B$4</f>
        <v/>
      </c>
      <c r="C157" s="335">
        <f>B157*Assumptions!$B$5</f>
        <v/>
      </c>
      <c r="D157" s="335">
        <f>B157*Assumptions!$B$18</f>
        <v/>
      </c>
      <c r="E157" s="335">
        <f>B157*Assumptions!$B$17</f>
        <v/>
      </c>
      <c r="F157" s="335">
        <f>MIN(E157,IF(A157&lt;=$F$12,$J$7*$F$10*$F$11,0))</f>
        <v/>
      </c>
      <c r="G157" s="335">
        <f>MIN(MAX(0,E157-F157),B157*$F$7*$F$8)</f>
        <v/>
      </c>
      <c r="H157" s="335">
        <f>MIN(MAX(0,E157-SUM(F157:G157)),B157*$F$9)</f>
        <v/>
      </c>
      <c r="I157" s="335">
        <f>MIN(MAX(0,E157-SUM(F157:H157)),$J$8*$F$13)</f>
        <v/>
      </c>
      <c r="J157" s="335">
        <f>MIN(MAX(0,E157-SUM(F157:I157)),'Payback Extension'!L142)</f>
        <v/>
      </c>
      <c r="K157" s="335">
        <f>MIN(MAX(0,E157-SUM(F157:J157)),'Payback Extension'!D142*$F$15)</f>
        <v/>
      </c>
      <c r="L157" s="335">
        <f>MIN(MAX(0,E157-SUM(F157:K157)),((MAX(0,MIN(1,(A157-'Scenario Inputs'!$N$14+1)/'Scenario Inputs'!$O$14))*'Scenario Inputs'!$H$14*(1-'Scenario Inputs'!$I$14))+(MAX(0,MIN(1,(A157-'Scenario Inputs'!$N$15+1)/'Scenario Inputs'!$O$15))*'Scenario Inputs'!$H$15*(1-'Scenario Inputs'!$I$15)))*$F$16)</f>
        <v/>
      </c>
      <c r="M157" s="335">
        <f>MIN(MAX(0,E157-SUM(F157:L157)),$J$9*$F$14)</f>
        <v/>
      </c>
      <c r="N157" s="335">
        <f>SUM(F157:M157)</f>
        <v/>
      </c>
      <c r="O157" s="335">
        <f>MAX(0,E157-N157)</f>
        <v/>
      </c>
      <c r="P157" s="359">
        <f>IF(E157=0,0,N157/E157)</f>
        <v/>
      </c>
      <c r="Q157" s="380">
        <f>Q156+O157</f>
        <v/>
      </c>
      <c r="R157" s="335">
        <f>MAX(O157,R158)</f>
        <v/>
      </c>
    </row>
    <row r="158">
      <c r="A158" s="385" t="n">
        <v>139</v>
      </c>
      <c r="B158" s="385">
        <f>MIN(A158,Assumptions!$B$6)*Assumptions!$B$4</f>
        <v/>
      </c>
      <c r="C158" s="335">
        <f>B158*Assumptions!$B$5</f>
        <v/>
      </c>
      <c r="D158" s="335">
        <f>B158*Assumptions!$B$18</f>
        <v/>
      </c>
      <c r="E158" s="335">
        <f>B158*Assumptions!$B$17</f>
        <v/>
      </c>
      <c r="F158" s="335">
        <f>MIN(E158,IF(A158&lt;=$F$12,$J$7*$F$10*$F$11,0))</f>
        <v/>
      </c>
      <c r="G158" s="335">
        <f>MIN(MAX(0,E158-F158),B158*$F$7*$F$8)</f>
        <v/>
      </c>
      <c r="H158" s="335">
        <f>MIN(MAX(0,E158-SUM(F158:G158)),B158*$F$9)</f>
        <v/>
      </c>
      <c r="I158" s="335">
        <f>MIN(MAX(0,E158-SUM(F158:H158)),$J$8*$F$13)</f>
        <v/>
      </c>
      <c r="J158" s="335">
        <f>MIN(MAX(0,E158-SUM(F158:I158)),'Payback Extension'!L143)</f>
        <v/>
      </c>
      <c r="K158" s="335">
        <f>MIN(MAX(0,E158-SUM(F158:J158)),'Payback Extension'!D143*$F$15)</f>
        <v/>
      </c>
      <c r="L158" s="335">
        <f>MIN(MAX(0,E158-SUM(F158:K158)),((MAX(0,MIN(1,(A158-'Scenario Inputs'!$N$14+1)/'Scenario Inputs'!$O$14))*'Scenario Inputs'!$H$14*(1-'Scenario Inputs'!$I$14))+(MAX(0,MIN(1,(A158-'Scenario Inputs'!$N$15+1)/'Scenario Inputs'!$O$15))*'Scenario Inputs'!$H$15*(1-'Scenario Inputs'!$I$15)))*$F$16)</f>
        <v/>
      </c>
      <c r="M158" s="335">
        <f>MIN(MAX(0,E158-SUM(F158:L158)),$J$9*$F$14)</f>
        <v/>
      </c>
      <c r="N158" s="335">
        <f>SUM(F158:M158)</f>
        <v/>
      </c>
      <c r="O158" s="335">
        <f>MAX(0,E158-N158)</f>
        <v/>
      </c>
      <c r="P158" s="359">
        <f>IF(E158=0,0,N158/E158)</f>
        <v/>
      </c>
      <c r="Q158" s="380">
        <f>Q157+O158</f>
        <v/>
      </c>
      <c r="R158" s="335">
        <f>MAX(O158,R159)</f>
        <v/>
      </c>
    </row>
    <row r="159">
      <c r="A159" s="385" t="n">
        <v>140</v>
      </c>
      <c r="B159" s="385">
        <f>MIN(A159,Assumptions!$B$6)*Assumptions!$B$4</f>
        <v/>
      </c>
      <c r="C159" s="335">
        <f>B159*Assumptions!$B$5</f>
        <v/>
      </c>
      <c r="D159" s="335">
        <f>B159*Assumptions!$B$18</f>
        <v/>
      </c>
      <c r="E159" s="335">
        <f>B159*Assumptions!$B$17</f>
        <v/>
      </c>
      <c r="F159" s="335">
        <f>MIN(E159,IF(A159&lt;=$F$12,$J$7*$F$10*$F$11,0))</f>
        <v/>
      </c>
      <c r="G159" s="335">
        <f>MIN(MAX(0,E159-F159),B159*$F$7*$F$8)</f>
        <v/>
      </c>
      <c r="H159" s="335">
        <f>MIN(MAX(0,E159-SUM(F159:G159)),B159*$F$9)</f>
        <v/>
      </c>
      <c r="I159" s="335">
        <f>MIN(MAX(0,E159-SUM(F159:H159)),$J$8*$F$13)</f>
        <v/>
      </c>
      <c r="J159" s="335">
        <f>MIN(MAX(0,E159-SUM(F159:I159)),'Payback Extension'!L144)</f>
        <v/>
      </c>
      <c r="K159" s="335">
        <f>MIN(MAX(0,E159-SUM(F159:J159)),'Payback Extension'!D144*$F$15)</f>
        <v/>
      </c>
      <c r="L159" s="335">
        <f>MIN(MAX(0,E159-SUM(F159:K159)),((MAX(0,MIN(1,(A159-'Scenario Inputs'!$N$14+1)/'Scenario Inputs'!$O$14))*'Scenario Inputs'!$H$14*(1-'Scenario Inputs'!$I$14))+(MAX(0,MIN(1,(A159-'Scenario Inputs'!$N$15+1)/'Scenario Inputs'!$O$15))*'Scenario Inputs'!$H$15*(1-'Scenario Inputs'!$I$15)))*$F$16)</f>
        <v/>
      </c>
      <c r="M159" s="335">
        <f>MIN(MAX(0,E159-SUM(F159:L159)),$J$9*$F$14)</f>
        <v/>
      </c>
      <c r="N159" s="335">
        <f>SUM(F159:M159)</f>
        <v/>
      </c>
      <c r="O159" s="335">
        <f>MAX(0,E159-N159)</f>
        <v/>
      </c>
      <c r="P159" s="359">
        <f>IF(E159=0,0,N159/E159)</f>
        <v/>
      </c>
      <c r="Q159" s="380">
        <f>Q158+O159</f>
        <v/>
      </c>
      <c r="R159" s="335">
        <f>MAX(O159,R160)</f>
        <v/>
      </c>
    </row>
    <row r="160">
      <c r="A160" s="385" t="n">
        <v>141</v>
      </c>
      <c r="B160" s="385">
        <f>MIN(A160,Assumptions!$B$6)*Assumptions!$B$4</f>
        <v/>
      </c>
      <c r="C160" s="335">
        <f>B160*Assumptions!$B$5</f>
        <v/>
      </c>
      <c r="D160" s="335">
        <f>B160*Assumptions!$B$18</f>
        <v/>
      </c>
      <c r="E160" s="335">
        <f>B160*Assumptions!$B$17</f>
        <v/>
      </c>
      <c r="F160" s="335">
        <f>MIN(E160,IF(A160&lt;=$F$12,$J$7*$F$10*$F$11,0))</f>
        <v/>
      </c>
      <c r="G160" s="335">
        <f>MIN(MAX(0,E160-F160),B160*$F$7*$F$8)</f>
        <v/>
      </c>
      <c r="H160" s="335">
        <f>MIN(MAX(0,E160-SUM(F160:G160)),B160*$F$9)</f>
        <v/>
      </c>
      <c r="I160" s="335">
        <f>MIN(MAX(0,E160-SUM(F160:H160)),$J$8*$F$13)</f>
        <v/>
      </c>
      <c r="J160" s="335">
        <f>MIN(MAX(0,E160-SUM(F160:I160)),'Payback Extension'!L145)</f>
        <v/>
      </c>
      <c r="K160" s="335">
        <f>MIN(MAX(0,E160-SUM(F160:J160)),'Payback Extension'!D145*$F$15)</f>
        <v/>
      </c>
      <c r="L160" s="335">
        <f>MIN(MAX(0,E160-SUM(F160:K160)),((MAX(0,MIN(1,(A160-'Scenario Inputs'!$N$14+1)/'Scenario Inputs'!$O$14))*'Scenario Inputs'!$H$14*(1-'Scenario Inputs'!$I$14))+(MAX(0,MIN(1,(A160-'Scenario Inputs'!$N$15+1)/'Scenario Inputs'!$O$15))*'Scenario Inputs'!$H$15*(1-'Scenario Inputs'!$I$15)))*$F$16)</f>
        <v/>
      </c>
      <c r="M160" s="335">
        <f>MIN(MAX(0,E160-SUM(F160:L160)),$J$9*$F$14)</f>
        <v/>
      </c>
      <c r="N160" s="335">
        <f>SUM(F160:M160)</f>
        <v/>
      </c>
      <c r="O160" s="335">
        <f>MAX(0,E160-N160)</f>
        <v/>
      </c>
      <c r="P160" s="359">
        <f>IF(E160=0,0,N160/E160)</f>
        <v/>
      </c>
      <c r="Q160" s="380">
        <f>Q159+O160</f>
        <v/>
      </c>
      <c r="R160" s="335">
        <f>MAX(O160,R161)</f>
        <v/>
      </c>
    </row>
    <row r="161">
      <c r="A161" s="385" t="n">
        <v>142</v>
      </c>
      <c r="B161" s="385">
        <f>MIN(A161,Assumptions!$B$6)*Assumptions!$B$4</f>
        <v/>
      </c>
      <c r="C161" s="335">
        <f>B161*Assumptions!$B$5</f>
        <v/>
      </c>
      <c r="D161" s="335">
        <f>B161*Assumptions!$B$18</f>
        <v/>
      </c>
      <c r="E161" s="335">
        <f>B161*Assumptions!$B$17</f>
        <v/>
      </c>
      <c r="F161" s="335">
        <f>MIN(E161,IF(A161&lt;=$F$12,$J$7*$F$10*$F$11,0))</f>
        <v/>
      </c>
      <c r="G161" s="335">
        <f>MIN(MAX(0,E161-F161),B161*$F$7*$F$8)</f>
        <v/>
      </c>
      <c r="H161" s="335">
        <f>MIN(MAX(0,E161-SUM(F161:G161)),B161*$F$9)</f>
        <v/>
      </c>
      <c r="I161" s="335">
        <f>MIN(MAX(0,E161-SUM(F161:H161)),$J$8*$F$13)</f>
        <v/>
      </c>
      <c r="J161" s="335">
        <f>MIN(MAX(0,E161-SUM(F161:I161)),'Payback Extension'!L146)</f>
        <v/>
      </c>
      <c r="K161" s="335">
        <f>MIN(MAX(0,E161-SUM(F161:J161)),'Payback Extension'!D146*$F$15)</f>
        <v/>
      </c>
      <c r="L161" s="335">
        <f>MIN(MAX(0,E161-SUM(F161:K161)),((MAX(0,MIN(1,(A161-'Scenario Inputs'!$N$14+1)/'Scenario Inputs'!$O$14))*'Scenario Inputs'!$H$14*(1-'Scenario Inputs'!$I$14))+(MAX(0,MIN(1,(A161-'Scenario Inputs'!$N$15+1)/'Scenario Inputs'!$O$15))*'Scenario Inputs'!$H$15*(1-'Scenario Inputs'!$I$15)))*$F$16)</f>
        <v/>
      </c>
      <c r="M161" s="335">
        <f>MIN(MAX(0,E161-SUM(F161:L161)),$J$9*$F$14)</f>
        <v/>
      </c>
      <c r="N161" s="335">
        <f>SUM(F161:M161)</f>
        <v/>
      </c>
      <c r="O161" s="335">
        <f>MAX(0,E161-N161)</f>
        <v/>
      </c>
      <c r="P161" s="359">
        <f>IF(E161=0,0,N161/E161)</f>
        <v/>
      </c>
      <c r="Q161" s="380">
        <f>Q160+O161</f>
        <v/>
      </c>
      <c r="R161" s="335">
        <f>MAX(O161,R162)</f>
        <v/>
      </c>
    </row>
    <row r="162">
      <c r="A162" s="385" t="n">
        <v>143</v>
      </c>
      <c r="B162" s="385">
        <f>MIN(A162,Assumptions!$B$6)*Assumptions!$B$4</f>
        <v/>
      </c>
      <c r="C162" s="335">
        <f>B162*Assumptions!$B$5</f>
        <v/>
      </c>
      <c r="D162" s="335">
        <f>B162*Assumptions!$B$18</f>
        <v/>
      </c>
      <c r="E162" s="335">
        <f>B162*Assumptions!$B$17</f>
        <v/>
      </c>
      <c r="F162" s="335">
        <f>MIN(E162,IF(A162&lt;=$F$12,$J$7*$F$10*$F$11,0))</f>
        <v/>
      </c>
      <c r="G162" s="335">
        <f>MIN(MAX(0,E162-F162),B162*$F$7*$F$8)</f>
        <v/>
      </c>
      <c r="H162" s="335">
        <f>MIN(MAX(0,E162-SUM(F162:G162)),B162*$F$9)</f>
        <v/>
      </c>
      <c r="I162" s="335">
        <f>MIN(MAX(0,E162-SUM(F162:H162)),$J$8*$F$13)</f>
        <v/>
      </c>
      <c r="J162" s="335">
        <f>MIN(MAX(0,E162-SUM(F162:I162)),'Payback Extension'!L147)</f>
        <v/>
      </c>
      <c r="K162" s="335">
        <f>MIN(MAX(0,E162-SUM(F162:J162)),'Payback Extension'!D147*$F$15)</f>
        <v/>
      </c>
      <c r="L162" s="335">
        <f>MIN(MAX(0,E162-SUM(F162:K162)),((MAX(0,MIN(1,(A162-'Scenario Inputs'!$N$14+1)/'Scenario Inputs'!$O$14))*'Scenario Inputs'!$H$14*(1-'Scenario Inputs'!$I$14))+(MAX(0,MIN(1,(A162-'Scenario Inputs'!$N$15+1)/'Scenario Inputs'!$O$15))*'Scenario Inputs'!$H$15*(1-'Scenario Inputs'!$I$15)))*$F$16)</f>
        <v/>
      </c>
      <c r="M162" s="335">
        <f>MIN(MAX(0,E162-SUM(F162:L162)),$J$9*$F$14)</f>
        <v/>
      </c>
      <c r="N162" s="335">
        <f>SUM(F162:M162)</f>
        <v/>
      </c>
      <c r="O162" s="335">
        <f>MAX(0,E162-N162)</f>
        <v/>
      </c>
      <c r="P162" s="359">
        <f>IF(E162=0,0,N162/E162)</f>
        <v/>
      </c>
      <c r="Q162" s="380">
        <f>Q161+O162</f>
        <v/>
      </c>
      <c r="R162" s="335">
        <f>MAX(O162,R163)</f>
        <v/>
      </c>
    </row>
    <row r="163">
      <c r="A163" s="385" t="n">
        <v>144</v>
      </c>
      <c r="B163" s="385">
        <f>MIN(A163,Assumptions!$B$6)*Assumptions!$B$4</f>
        <v/>
      </c>
      <c r="C163" s="335">
        <f>B163*Assumptions!$B$5</f>
        <v/>
      </c>
      <c r="D163" s="335">
        <f>B163*Assumptions!$B$18</f>
        <v/>
      </c>
      <c r="E163" s="335">
        <f>B163*Assumptions!$B$17</f>
        <v/>
      </c>
      <c r="F163" s="335">
        <f>MIN(E163,IF(A163&lt;=$F$12,$J$7*$F$10*$F$11,0))</f>
        <v/>
      </c>
      <c r="G163" s="335">
        <f>MIN(MAX(0,E163-F163),B163*$F$7*$F$8)</f>
        <v/>
      </c>
      <c r="H163" s="335">
        <f>MIN(MAX(0,E163-SUM(F163:G163)),B163*$F$9)</f>
        <v/>
      </c>
      <c r="I163" s="335">
        <f>MIN(MAX(0,E163-SUM(F163:H163)),$J$8*$F$13)</f>
        <v/>
      </c>
      <c r="J163" s="335">
        <f>MIN(MAX(0,E163-SUM(F163:I163)),'Payback Extension'!L148)</f>
        <v/>
      </c>
      <c r="K163" s="335">
        <f>MIN(MAX(0,E163-SUM(F163:J163)),'Payback Extension'!D148*$F$15)</f>
        <v/>
      </c>
      <c r="L163" s="335">
        <f>MIN(MAX(0,E163-SUM(F163:K163)),((MAX(0,MIN(1,(A163-'Scenario Inputs'!$N$14+1)/'Scenario Inputs'!$O$14))*'Scenario Inputs'!$H$14*(1-'Scenario Inputs'!$I$14))+(MAX(0,MIN(1,(A163-'Scenario Inputs'!$N$15+1)/'Scenario Inputs'!$O$15))*'Scenario Inputs'!$H$15*(1-'Scenario Inputs'!$I$15)))*$F$16)</f>
        <v/>
      </c>
      <c r="M163" s="335">
        <f>MIN(MAX(0,E163-SUM(F163:L163)),$J$9*$F$14)</f>
        <v/>
      </c>
      <c r="N163" s="335">
        <f>SUM(F163:M163)</f>
        <v/>
      </c>
      <c r="O163" s="335">
        <f>MAX(0,E163-N163)</f>
        <v/>
      </c>
      <c r="P163" s="359">
        <f>IF(E163=0,0,N163/E163)</f>
        <v/>
      </c>
      <c r="Q163" s="380">
        <f>Q162+O163</f>
        <v/>
      </c>
      <c r="R163" s="335">
        <f>MAX(O163,R164)</f>
        <v/>
      </c>
    </row>
    <row r="164">
      <c r="A164" s="385" t="n">
        <v>145</v>
      </c>
      <c r="B164" s="385">
        <f>MIN(A164,Assumptions!$B$6)*Assumptions!$B$4</f>
        <v/>
      </c>
      <c r="C164" s="335">
        <f>B164*Assumptions!$B$5</f>
        <v/>
      </c>
      <c r="D164" s="335">
        <f>B164*Assumptions!$B$18</f>
        <v/>
      </c>
      <c r="E164" s="335">
        <f>B164*Assumptions!$B$17</f>
        <v/>
      </c>
      <c r="F164" s="335">
        <f>MIN(E164,IF(A164&lt;=$F$12,$J$7*$F$10*$F$11,0))</f>
        <v/>
      </c>
      <c r="G164" s="335">
        <f>MIN(MAX(0,E164-F164),B164*$F$7*$F$8)</f>
        <v/>
      </c>
      <c r="H164" s="335">
        <f>MIN(MAX(0,E164-SUM(F164:G164)),B164*$F$9)</f>
        <v/>
      </c>
      <c r="I164" s="335">
        <f>MIN(MAX(0,E164-SUM(F164:H164)),$J$8*$F$13)</f>
        <v/>
      </c>
      <c r="J164" s="335">
        <f>MIN(MAX(0,E164-SUM(F164:I164)),'Payback Extension'!L149)</f>
        <v/>
      </c>
      <c r="K164" s="335">
        <f>MIN(MAX(0,E164-SUM(F164:J164)),'Payback Extension'!D149*$F$15)</f>
        <v/>
      </c>
      <c r="L164" s="335">
        <f>MIN(MAX(0,E164-SUM(F164:K164)),((MAX(0,MIN(1,(A164-'Scenario Inputs'!$N$14+1)/'Scenario Inputs'!$O$14))*'Scenario Inputs'!$H$14*(1-'Scenario Inputs'!$I$14))+(MAX(0,MIN(1,(A164-'Scenario Inputs'!$N$15+1)/'Scenario Inputs'!$O$15))*'Scenario Inputs'!$H$15*(1-'Scenario Inputs'!$I$15)))*$F$16)</f>
        <v/>
      </c>
      <c r="M164" s="335">
        <f>MIN(MAX(0,E164-SUM(F164:L164)),$J$9*$F$14)</f>
        <v/>
      </c>
      <c r="N164" s="335">
        <f>SUM(F164:M164)</f>
        <v/>
      </c>
      <c r="O164" s="335">
        <f>MAX(0,E164-N164)</f>
        <v/>
      </c>
      <c r="P164" s="359">
        <f>IF(E164=0,0,N164/E164)</f>
        <v/>
      </c>
      <c r="Q164" s="380">
        <f>Q163+O164</f>
        <v/>
      </c>
      <c r="R164" s="335">
        <f>MAX(O164,R165)</f>
        <v/>
      </c>
    </row>
    <row r="165">
      <c r="A165" s="385" t="n">
        <v>146</v>
      </c>
      <c r="B165" s="385">
        <f>MIN(A165,Assumptions!$B$6)*Assumptions!$B$4</f>
        <v/>
      </c>
      <c r="C165" s="335">
        <f>B165*Assumptions!$B$5</f>
        <v/>
      </c>
      <c r="D165" s="335">
        <f>B165*Assumptions!$B$18</f>
        <v/>
      </c>
      <c r="E165" s="335">
        <f>B165*Assumptions!$B$17</f>
        <v/>
      </c>
      <c r="F165" s="335">
        <f>MIN(E165,IF(A165&lt;=$F$12,$J$7*$F$10*$F$11,0))</f>
        <v/>
      </c>
      <c r="G165" s="335">
        <f>MIN(MAX(0,E165-F165),B165*$F$7*$F$8)</f>
        <v/>
      </c>
      <c r="H165" s="335">
        <f>MIN(MAX(0,E165-SUM(F165:G165)),B165*$F$9)</f>
        <v/>
      </c>
      <c r="I165" s="335">
        <f>MIN(MAX(0,E165-SUM(F165:H165)),$J$8*$F$13)</f>
        <v/>
      </c>
      <c r="J165" s="335">
        <f>MIN(MAX(0,E165-SUM(F165:I165)),'Payback Extension'!L150)</f>
        <v/>
      </c>
      <c r="K165" s="335">
        <f>MIN(MAX(0,E165-SUM(F165:J165)),'Payback Extension'!D150*$F$15)</f>
        <v/>
      </c>
      <c r="L165" s="335">
        <f>MIN(MAX(0,E165-SUM(F165:K165)),((MAX(0,MIN(1,(A165-'Scenario Inputs'!$N$14+1)/'Scenario Inputs'!$O$14))*'Scenario Inputs'!$H$14*(1-'Scenario Inputs'!$I$14))+(MAX(0,MIN(1,(A165-'Scenario Inputs'!$N$15+1)/'Scenario Inputs'!$O$15))*'Scenario Inputs'!$H$15*(1-'Scenario Inputs'!$I$15)))*$F$16)</f>
        <v/>
      </c>
      <c r="M165" s="335">
        <f>MIN(MAX(0,E165-SUM(F165:L165)),$J$9*$F$14)</f>
        <v/>
      </c>
      <c r="N165" s="335">
        <f>SUM(F165:M165)</f>
        <v/>
      </c>
      <c r="O165" s="335">
        <f>MAX(0,E165-N165)</f>
        <v/>
      </c>
      <c r="P165" s="359">
        <f>IF(E165=0,0,N165/E165)</f>
        <v/>
      </c>
      <c r="Q165" s="380">
        <f>Q164+O165</f>
        <v/>
      </c>
      <c r="R165" s="335">
        <f>MAX(O165,R166)</f>
        <v/>
      </c>
    </row>
    <row r="166">
      <c r="A166" s="385" t="n">
        <v>147</v>
      </c>
      <c r="B166" s="385">
        <f>MIN(A166,Assumptions!$B$6)*Assumptions!$B$4</f>
        <v/>
      </c>
      <c r="C166" s="335">
        <f>B166*Assumptions!$B$5</f>
        <v/>
      </c>
      <c r="D166" s="335">
        <f>B166*Assumptions!$B$18</f>
        <v/>
      </c>
      <c r="E166" s="335">
        <f>B166*Assumptions!$B$17</f>
        <v/>
      </c>
      <c r="F166" s="335">
        <f>MIN(E166,IF(A166&lt;=$F$12,$J$7*$F$10*$F$11,0))</f>
        <v/>
      </c>
      <c r="G166" s="335">
        <f>MIN(MAX(0,E166-F166),B166*$F$7*$F$8)</f>
        <v/>
      </c>
      <c r="H166" s="335">
        <f>MIN(MAX(0,E166-SUM(F166:G166)),B166*$F$9)</f>
        <v/>
      </c>
      <c r="I166" s="335">
        <f>MIN(MAX(0,E166-SUM(F166:H166)),$J$8*$F$13)</f>
        <v/>
      </c>
      <c r="J166" s="335">
        <f>MIN(MAX(0,E166-SUM(F166:I166)),'Payback Extension'!L151)</f>
        <v/>
      </c>
      <c r="K166" s="335">
        <f>MIN(MAX(0,E166-SUM(F166:J166)),'Payback Extension'!D151*$F$15)</f>
        <v/>
      </c>
      <c r="L166" s="335">
        <f>MIN(MAX(0,E166-SUM(F166:K166)),((MAX(0,MIN(1,(A166-'Scenario Inputs'!$N$14+1)/'Scenario Inputs'!$O$14))*'Scenario Inputs'!$H$14*(1-'Scenario Inputs'!$I$14))+(MAX(0,MIN(1,(A166-'Scenario Inputs'!$N$15+1)/'Scenario Inputs'!$O$15))*'Scenario Inputs'!$H$15*(1-'Scenario Inputs'!$I$15)))*$F$16)</f>
        <v/>
      </c>
      <c r="M166" s="335">
        <f>MIN(MAX(0,E166-SUM(F166:L166)),$J$9*$F$14)</f>
        <v/>
      </c>
      <c r="N166" s="335">
        <f>SUM(F166:M166)</f>
        <v/>
      </c>
      <c r="O166" s="335">
        <f>MAX(0,E166-N166)</f>
        <v/>
      </c>
      <c r="P166" s="359">
        <f>IF(E166=0,0,N166/E166)</f>
        <v/>
      </c>
      <c r="Q166" s="380">
        <f>Q165+O166</f>
        <v/>
      </c>
      <c r="R166" s="335">
        <f>MAX(O166,R167)</f>
        <v/>
      </c>
    </row>
    <row r="167">
      <c r="A167" s="385" t="n">
        <v>148</v>
      </c>
      <c r="B167" s="385">
        <f>MIN(A167,Assumptions!$B$6)*Assumptions!$B$4</f>
        <v/>
      </c>
      <c r="C167" s="335">
        <f>B167*Assumptions!$B$5</f>
        <v/>
      </c>
      <c r="D167" s="335">
        <f>B167*Assumptions!$B$18</f>
        <v/>
      </c>
      <c r="E167" s="335">
        <f>B167*Assumptions!$B$17</f>
        <v/>
      </c>
      <c r="F167" s="335">
        <f>MIN(E167,IF(A167&lt;=$F$12,$J$7*$F$10*$F$11,0))</f>
        <v/>
      </c>
      <c r="G167" s="335">
        <f>MIN(MAX(0,E167-F167),B167*$F$7*$F$8)</f>
        <v/>
      </c>
      <c r="H167" s="335">
        <f>MIN(MAX(0,E167-SUM(F167:G167)),B167*$F$9)</f>
        <v/>
      </c>
      <c r="I167" s="335">
        <f>MIN(MAX(0,E167-SUM(F167:H167)),$J$8*$F$13)</f>
        <v/>
      </c>
      <c r="J167" s="335">
        <f>MIN(MAX(0,E167-SUM(F167:I167)),'Payback Extension'!L152)</f>
        <v/>
      </c>
      <c r="K167" s="335">
        <f>MIN(MAX(0,E167-SUM(F167:J167)),'Payback Extension'!D152*$F$15)</f>
        <v/>
      </c>
      <c r="L167" s="335">
        <f>MIN(MAX(0,E167-SUM(F167:K167)),((MAX(0,MIN(1,(A167-'Scenario Inputs'!$N$14+1)/'Scenario Inputs'!$O$14))*'Scenario Inputs'!$H$14*(1-'Scenario Inputs'!$I$14))+(MAX(0,MIN(1,(A167-'Scenario Inputs'!$N$15+1)/'Scenario Inputs'!$O$15))*'Scenario Inputs'!$H$15*(1-'Scenario Inputs'!$I$15)))*$F$16)</f>
        <v/>
      </c>
      <c r="M167" s="335">
        <f>MIN(MAX(0,E167-SUM(F167:L167)),$J$9*$F$14)</f>
        <v/>
      </c>
      <c r="N167" s="335">
        <f>SUM(F167:M167)</f>
        <v/>
      </c>
      <c r="O167" s="335">
        <f>MAX(0,E167-N167)</f>
        <v/>
      </c>
      <c r="P167" s="359">
        <f>IF(E167=0,0,N167/E167)</f>
        <v/>
      </c>
      <c r="Q167" s="380">
        <f>Q166+O167</f>
        <v/>
      </c>
      <c r="R167" s="335">
        <f>MAX(O167,R168)</f>
        <v/>
      </c>
    </row>
    <row r="168">
      <c r="A168" s="385" t="n">
        <v>149</v>
      </c>
      <c r="B168" s="385">
        <f>MIN(A168,Assumptions!$B$6)*Assumptions!$B$4</f>
        <v/>
      </c>
      <c r="C168" s="335">
        <f>B168*Assumptions!$B$5</f>
        <v/>
      </c>
      <c r="D168" s="335">
        <f>B168*Assumptions!$B$18</f>
        <v/>
      </c>
      <c r="E168" s="335">
        <f>B168*Assumptions!$B$17</f>
        <v/>
      </c>
      <c r="F168" s="335">
        <f>MIN(E168,IF(A168&lt;=$F$12,$J$7*$F$10*$F$11,0))</f>
        <v/>
      </c>
      <c r="G168" s="335">
        <f>MIN(MAX(0,E168-F168),B168*$F$7*$F$8)</f>
        <v/>
      </c>
      <c r="H168" s="335">
        <f>MIN(MAX(0,E168-SUM(F168:G168)),B168*$F$9)</f>
        <v/>
      </c>
      <c r="I168" s="335">
        <f>MIN(MAX(0,E168-SUM(F168:H168)),$J$8*$F$13)</f>
        <v/>
      </c>
      <c r="J168" s="335">
        <f>MIN(MAX(0,E168-SUM(F168:I168)),'Payback Extension'!L153)</f>
        <v/>
      </c>
      <c r="K168" s="335">
        <f>MIN(MAX(0,E168-SUM(F168:J168)),'Payback Extension'!D153*$F$15)</f>
        <v/>
      </c>
      <c r="L168" s="335">
        <f>MIN(MAX(0,E168-SUM(F168:K168)),((MAX(0,MIN(1,(A168-'Scenario Inputs'!$N$14+1)/'Scenario Inputs'!$O$14))*'Scenario Inputs'!$H$14*(1-'Scenario Inputs'!$I$14))+(MAX(0,MIN(1,(A168-'Scenario Inputs'!$N$15+1)/'Scenario Inputs'!$O$15))*'Scenario Inputs'!$H$15*(1-'Scenario Inputs'!$I$15)))*$F$16)</f>
        <v/>
      </c>
      <c r="M168" s="335">
        <f>MIN(MAX(0,E168-SUM(F168:L168)),$J$9*$F$14)</f>
        <v/>
      </c>
      <c r="N168" s="335">
        <f>SUM(F168:M168)</f>
        <v/>
      </c>
      <c r="O168" s="335">
        <f>MAX(0,E168-N168)</f>
        <v/>
      </c>
      <c r="P168" s="359">
        <f>IF(E168=0,0,N168/E168)</f>
        <v/>
      </c>
      <c r="Q168" s="380">
        <f>Q167+O168</f>
        <v/>
      </c>
      <c r="R168" s="335">
        <f>MAX(O168,R169)</f>
        <v/>
      </c>
    </row>
    <row r="169">
      <c r="A169" s="385" t="n">
        <v>150</v>
      </c>
      <c r="B169" s="385">
        <f>MIN(A169,Assumptions!$B$6)*Assumptions!$B$4</f>
        <v/>
      </c>
      <c r="C169" s="335">
        <f>B169*Assumptions!$B$5</f>
        <v/>
      </c>
      <c r="D169" s="335">
        <f>B169*Assumptions!$B$18</f>
        <v/>
      </c>
      <c r="E169" s="335">
        <f>B169*Assumptions!$B$17</f>
        <v/>
      </c>
      <c r="F169" s="335">
        <f>MIN(E169,IF(A169&lt;=$F$12,$J$7*$F$10*$F$11,0))</f>
        <v/>
      </c>
      <c r="G169" s="335">
        <f>MIN(MAX(0,E169-F169),B169*$F$7*$F$8)</f>
        <v/>
      </c>
      <c r="H169" s="335">
        <f>MIN(MAX(0,E169-SUM(F169:G169)),B169*$F$9)</f>
        <v/>
      </c>
      <c r="I169" s="335">
        <f>MIN(MAX(0,E169-SUM(F169:H169)),$J$8*$F$13)</f>
        <v/>
      </c>
      <c r="J169" s="335">
        <f>MIN(MAX(0,E169-SUM(F169:I169)),'Payback Extension'!L154)</f>
        <v/>
      </c>
      <c r="K169" s="335">
        <f>MIN(MAX(0,E169-SUM(F169:J169)),'Payback Extension'!D154*$F$15)</f>
        <v/>
      </c>
      <c r="L169" s="335">
        <f>MIN(MAX(0,E169-SUM(F169:K169)),((MAX(0,MIN(1,(A169-'Scenario Inputs'!$N$14+1)/'Scenario Inputs'!$O$14))*'Scenario Inputs'!$H$14*(1-'Scenario Inputs'!$I$14))+(MAX(0,MIN(1,(A169-'Scenario Inputs'!$N$15+1)/'Scenario Inputs'!$O$15))*'Scenario Inputs'!$H$15*(1-'Scenario Inputs'!$I$15)))*$F$16)</f>
        <v/>
      </c>
      <c r="M169" s="335">
        <f>MIN(MAX(0,E169-SUM(F169:L169)),$J$9*$F$14)</f>
        <v/>
      </c>
      <c r="N169" s="335">
        <f>SUM(F169:M169)</f>
        <v/>
      </c>
      <c r="O169" s="335">
        <f>MAX(0,E169-N169)</f>
        <v/>
      </c>
      <c r="P169" s="359">
        <f>IF(E169=0,0,N169/E169)</f>
        <v/>
      </c>
      <c r="Q169" s="380">
        <f>Q168+O169</f>
        <v/>
      </c>
      <c r="R169" s="335">
        <f>O169</f>
        <v/>
      </c>
    </row>
  </sheetData>
  <mergeCells count="1">
    <mergeCell ref="A1:N1"/>
  </mergeCells>
  <pageMargins left="0.7" right="0.7" top="0.75" bottom="0.75" header="0.3" footer="0.3"/>
  <drawing xmlns:r="http://schemas.openxmlformats.org/officeDocument/2006/relationships" r:id="rId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124"/>
  <sheetViews>
    <sheetView workbookViewId="0">
      <selection activeCell="A1" sqref="A1"/>
    </sheetView>
  </sheetViews>
  <sheetFormatPr baseColWidth="8" defaultRowHeight="15"/>
  <cols>
    <col width="18" customWidth="1" style="66" min="1" max="1"/>
    <col width="18" customWidth="1" style="66" min="2" max="2"/>
    <col width="18" customWidth="1" style="66" min="3" max="3"/>
    <col width="18" customWidth="1" style="66" min="4" max="4"/>
    <col width="18" customWidth="1" style="66" min="5" max="5"/>
    <col width="18" customWidth="1" style="66" min="6" max="6"/>
    <col width="18" customWidth="1" style="66" min="7" max="7"/>
    <col width="18" customWidth="1" style="66" min="8" max="8"/>
  </cols>
  <sheetData>
    <row r="1">
      <c r="A1" t="inlineStr">
        <is>
          <t>Evocative Payback and Break-Even Graphs for Web Use</t>
        </is>
      </c>
    </row>
    <row r="2">
      <c r="A2" t="inlineStr">
        <is>
          <t>These charts are derived from the workbook model and are intended for webpage placement under Investigations and Initiatives.</t>
        </is>
      </c>
    </row>
    <row r="4">
      <c r="A4" t="inlineStr">
        <is>
          <t>Chart 1</t>
        </is>
      </c>
    </row>
    <row r="34">
      <c r="A34" t="inlineStr">
        <is>
          <t>Chart 2</t>
        </is>
      </c>
    </row>
    <row r="64">
      <c r="A64" t="inlineStr">
        <is>
          <t>Chart 3</t>
        </is>
      </c>
    </row>
    <row r="94">
      <c r="A94" t="inlineStr">
        <is>
          <t>Chart 4</t>
        </is>
      </c>
    </row>
    <row r="124">
      <c r="A124" t="inlineStr">
        <is>
          <t>Chart 5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2026-09-24T19:26:42Z</dcterms:created>
  <dcterms:modified xmlns:dcterms="http://purl.org/dc/terms/" xmlns:xsi="http://www.w3.org/2001/XMLSchema-instance" xsi:type="dcterms:W3CDTF">2026-09-24T19:26:43Z</dcterms:modified>
</cp:coreProperties>
</file>